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GA DOC\RGF TJE - UTILIZADO\ANO 2020\3º QUADRIMESTRE 2020\"/>
    </mc:Choice>
  </mc:AlternateContent>
  <bookViews>
    <workbookView xWindow="0" yWindow="0" windowWidth="20730" windowHeight="9135" tabRatio="602" activeTab="1"/>
  </bookViews>
  <sheets>
    <sheet name="3º QUA 2020 - TJ" sheetId="54" r:id="rId1"/>
    <sheet name="3º QUA 2020 - BASE ABERT TJ" sheetId="53" r:id="rId2"/>
  </sheets>
  <definedNames>
    <definedName name="_xlnm.Print_Area" localSheetId="1">'3º QUA 2020 - BASE ABERT TJ'!$A$1:$O$67</definedName>
    <definedName name="_xlnm.Print_Area" localSheetId="0">'3º QUA 2020 - TJ'!$A$1:$P$48</definedName>
  </definedNames>
  <calcPr calcId="162913"/>
</workbook>
</file>

<file path=xl/calcChain.xml><?xml version="1.0" encoding="utf-8"?>
<calcChain xmlns="http://schemas.openxmlformats.org/spreadsheetml/2006/main">
  <c r="C31" i="54" l="1"/>
  <c r="C30" i="54"/>
  <c r="O67" i="53"/>
  <c r="D66" i="53"/>
  <c r="E66" i="53"/>
  <c r="F66" i="53"/>
  <c r="G66" i="53"/>
  <c r="H66" i="53"/>
  <c r="I66" i="53"/>
  <c r="J66" i="53"/>
  <c r="K66" i="53"/>
  <c r="L66" i="53"/>
  <c r="M66" i="53"/>
  <c r="N66" i="53"/>
  <c r="C66" i="53"/>
  <c r="O63" i="53"/>
  <c r="O64" i="53"/>
  <c r="D64" i="53"/>
  <c r="E64" i="53"/>
  <c r="F64" i="53"/>
  <c r="G64" i="53"/>
  <c r="H64" i="53"/>
  <c r="I64" i="53"/>
  <c r="J64" i="53"/>
  <c r="K64" i="53"/>
  <c r="L64" i="53"/>
  <c r="M64" i="53"/>
  <c r="N64" i="53"/>
  <c r="C64" i="53"/>
  <c r="N52" i="53" l="1"/>
  <c r="M52" i="53"/>
  <c r="L52" i="53"/>
  <c r="K52" i="53"/>
  <c r="N29" i="53"/>
  <c r="J52" i="53" l="1"/>
  <c r="I52" i="53"/>
  <c r="H52" i="53"/>
  <c r="G52" i="53"/>
  <c r="F52" i="53"/>
  <c r="E52" i="53"/>
  <c r="D52" i="53"/>
  <c r="C52" i="53"/>
  <c r="J51" i="53"/>
  <c r="I51" i="53"/>
  <c r="H51" i="53"/>
  <c r="G51" i="53"/>
  <c r="F51" i="53"/>
  <c r="E51" i="53"/>
  <c r="D51" i="53"/>
  <c r="C51" i="53"/>
  <c r="J49" i="53"/>
  <c r="I49" i="53"/>
  <c r="H49" i="53"/>
  <c r="G49" i="53"/>
  <c r="F49" i="53"/>
  <c r="E49" i="53"/>
  <c r="D49" i="53"/>
  <c r="C49" i="53"/>
  <c r="J47" i="53"/>
  <c r="I47" i="53"/>
  <c r="H47" i="53"/>
  <c r="G47" i="53"/>
  <c r="F47" i="53"/>
  <c r="E47" i="53"/>
  <c r="D47" i="53"/>
  <c r="C47" i="53"/>
  <c r="J44" i="53"/>
  <c r="I44" i="53"/>
  <c r="H44" i="53"/>
  <c r="G44" i="53"/>
  <c r="F44" i="53"/>
  <c r="E44" i="53"/>
  <c r="D44" i="53"/>
  <c r="C44" i="53"/>
  <c r="J40" i="53"/>
  <c r="I40" i="53"/>
  <c r="H40" i="53"/>
  <c r="G40" i="53"/>
  <c r="F40" i="53"/>
  <c r="E40" i="53"/>
  <c r="D40" i="53"/>
  <c r="C40" i="53"/>
  <c r="J33" i="53"/>
  <c r="I33" i="53"/>
  <c r="H33" i="53"/>
  <c r="G33" i="53"/>
  <c r="F33" i="53"/>
  <c r="E33" i="53"/>
  <c r="D33" i="53"/>
  <c r="C33" i="53"/>
  <c r="J29" i="53"/>
  <c r="I29" i="53"/>
  <c r="H29" i="53"/>
  <c r="G29" i="53"/>
  <c r="F29" i="53"/>
  <c r="E29" i="53"/>
  <c r="D29" i="53"/>
  <c r="C29" i="53"/>
  <c r="J28" i="53"/>
  <c r="I28" i="53"/>
  <c r="H28" i="53"/>
  <c r="G28" i="53"/>
  <c r="G12" i="53" s="1"/>
  <c r="G61" i="53" s="1"/>
  <c r="G67" i="53" s="1"/>
  <c r="F28" i="53"/>
  <c r="E28" i="53"/>
  <c r="D28" i="53"/>
  <c r="C28" i="53"/>
  <c r="C12" i="53" s="1"/>
  <c r="C61" i="53" s="1"/>
  <c r="C67" i="53" s="1"/>
  <c r="F25" i="53"/>
  <c r="J22" i="53"/>
  <c r="J13" i="53" s="1"/>
  <c r="J12" i="53" s="1"/>
  <c r="J61" i="53" s="1"/>
  <c r="J67" i="53" s="1"/>
  <c r="I22" i="53"/>
  <c r="H22" i="53"/>
  <c r="H13" i="53" s="1"/>
  <c r="H12" i="53" s="1"/>
  <c r="H61" i="53" s="1"/>
  <c r="H67" i="53" s="1"/>
  <c r="G22" i="53"/>
  <c r="F22" i="53"/>
  <c r="E22" i="53"/>
  <c r="D22" i="53"/>
  <c r="D13" i="53" s="1"/>
  <c r="D12" i="53" s="1"/>
  <c r="D61" i="53" s="1"/>
  <c r="D67" i="53" s="1"/>
  <c r="C22" i="53"/>
  <c r="F15" i="53"/>
  <c r="F14" i="53" s="1"/>
  <c r="F13" i="53" s="1"/>
  <c r="F12" i="53" s="1"/>
  <c r="F61" i="53" s="1"/>
  <c r="F67" i="53" s="1"/>
  <c r="J14" i="53"/>
  <c r="I14" i="53"/>
  <c r="H14" i="53"/>
  <c r="G14" i="53"/>
  <c r="E14" i="53"/>
  <c r="D14" i="53"/>
  <c r="C14" i="53"/>
  <c r="I13" i="53"/>
  <c r="G13" i="53"/>
  <c r="E13" i="53"/>
  <c r="C13" i="53"/>
  <c r="I12" i="53"/>
  <c r="I61" i="53" s="1"/>
  <c r="I67" i="53" s="1"/>
  <c r="E12" i="53"/>
  <c r="E61" i="53" s="1"/>
  <c r="E67" i="53" s="1"/>
  <c r="K51" i="53" l="1"/>
  <c r="K14" i="53"/>
  <c r="K22" i="53"/>
  <c r="K29" i="53"/>
  <c r="K33" i="53"/>
  <c r="K40" i="53"/>
  <c r="K47" i="53"/>
  <c r="K49" i="53"/>
  <c r="K13" i="53" l="1"/>
  <c r="K28" i="53"/>
  <c r="K44" i="53"/>
  <c r="K12" i="53" l="1"/>
  <c r="K61" i="53" s="1"/>
  <c r="K67" i="53" s="1"/>
  <c r="J22" i="54" l="1"/>
  <c r="I22" i="54"/>
  <c r="H22" i="54"/>
  <c r="G22" i="54"/>
  <c r="F22" i="54"/>
  <c r="E22" i="54"/>
  <c r="D22" i="54"/>
  <c r="C22" i="54"/>
  <c r="J20" i="54"/>
  <c r="I20" i="54"/>
  <c r="H20" i="54"/>
  <c r="G20" i="54"/>
  <c r="O62" i="53"/>
  <c r="J25" i="54" l="1"/>
  <c r="I25" i="54"/>
  <c r="H25" i="54"/>
  <c r="G25" i="54"/>
  <c r="F25" i="54"/>
  <c r="E25" i="54"/>
  <c r="D25" i="54"/>
  <c r="C25" i="54"/>
  <c r="J24" i="54"/>
  <c r="I24" i="54"/>
  <c r="H24" i="54"/>
  <c r="E24" i="54"/>
  <c r="D24" i="54"/>
  <c r="C24" i="54"/>
  <c r="J23" i="54"/>
  <c r="I23" i="54"/>
  <c r="H23" i="54"/>
  <c r="G23" i="54"/>
  <c r="F23" i="54"/>
  <c r="E23" i="54"/>
  <c r="D23" i="54"/>
  <c r="C23" i="54"/>
  <c r="J18" i="54"/>
  <c r="I18" i="54"/>
  <c r="H18" i="54"/>
  <c r="G18" i="54"/>
  <c r="F18" i="54"/>
  <c r="E18" i="54"/>
  <c r="D18" i="54"/>
  <c r="C18" i="54"/>
  <c r="J17" i="54"/>
  <c r="J16" i="54" s="1"/>
  <c r="I17" i="54"/>
  <c r="I16" i="54" s="1"/>
  <c r="H17" i="54"/>
  <c r="G17" i="54"/>
  <c r="F17" i="54"/>
  <c r="F16" i="54" s="1"/>
  <c r="E17" i="54"/>
  <c r="E16" i="54" s="1"/>
  <c r="D17" i="54"/>
  <c r="C17" i="54"/>
  <c r="J14" i="54"/>
  <c r="I14" i="54"/>
  <c r="H14" i="54"/>
  <c r="G14" i="54"/>
  <c r="F14" i="54"/>
  <c r="E14" i="54"/>
  <c r="D14" i="54"/>
  <c r="C14" i="54"/>
  <c r="J13" i="54"/>
  <c r="J12" i="54" s="1"/>
  <c r="J11" i="54" s="1"/>
  <c r="I13" i="54"/>
  <c r="I12" i="54" s="1"/>
  <c r="I11" i="54" s="1"/>
  <c r="H13" i="54"/>
  <c r="H12" i="54" s="1"/>
  <c r="G13" i="54"/>
  <c r="G12" i="54" s="1"/>
  <c r="F13" i="54"/>
  <c r="F12" i="54" s="1"/>
  <c r="E13" i="54"/>
  <c r="E12" i="54" s="1"/>
  <c r="D13" i="54"/>
  <c r="D12" i="54" s="1"/>
  <c r="C13" i="54"/>
  <c r="C12" i="54" s="1"/>
  <c r="E21" i="54" l="1"/>
  <c r="I21" i="54"/>
  <c r="I26" i="54" s="1"/>
  <c r="J21" i="54"/>
  <c r="J26" i="54" s="1"/>
  <c r="C16" i="54"/>
  <c r="D16" i="54"/>
  <c r="H16" i="54"/>
  <c r="H11" i="54" s="1"/>
  <c r="C21" i="54"/>
  <c r="G16" i="54"/>
  <c r="G11" i="54" s="1"/>
  <c r="D21" i="54"/>
  <c r="H21" i="54"/>
  <c r="F24" i="54"/>
  <c r="F21" i="54" s="1"/>
  <c r="G24" i="54"/>
  <c r="G21" i="54" s="1"/>
  <c r="O65" i="53"/>
  <c r="H26" i="54" l="1"/>
  <c r="G26" i="54"/>
  <c r="O19" i="54"/>
  <c r="K22" i="54" l="1"/>
  <c r="L22" i="54"/>
  <c r="M22" i="54"/>
  <c r="N22" i="54"/>
  <c r="C29" i="54" l="1"/>
  <c r="O66" i="53" l="1"/>
  <c r="C33" i="54" s="1"/>
  <c r="M51" i="53"/>
  <c r="K25" i="54"/>
  <c r="L51" i="53"/>
  <c r="N51" i="53"/>
  <c r="C35" i="54" l="1"/>
  <c r="C37" i="54"/>
  <c r="C36" i="54"/>
  <c r="N25" i="54"/>
  <c r="M25" i="54"/>
  <c r="L25" i="54"/>
  <c r="K24" i="54"/>
  <c r="L49" i="53"/>
  <c r="L24" i="54" s="1"/>
  <c r="M49" i="53"/>
  <c r="M24" i="54" s="1"/>
  <c r="N49" i="53"/>
  <c r="N24" i="54" s="1"/>
  <c r="K23" i="54"/>
  <c r="L47" i="53"/>
  <c r="L23" i="54" s="1"/>
  <c r="M47" i="53"/>
  <c r="M23" i="54" s="1"/>
  <c r="N47" i="53"/>
  <c r="N23" i="54" s="1"/>
  <c r="C20" i="54"/>
  <c r="C11" i="54" s="1"/>
  <c r="C26" i="54" s="1"/>
  <c r="L40" i="53"/>
  <c r="D20" i="54" s="1"/>
  <c r="D11" i="54" s="1"/>
  <c r="D26" i="54" s="1"/>
  <c r="M40" i="53"/>
  <c r="E20" i="54" s="1"/>
  <c r="E11" i="54" s="1"/>
  <c r="E26" i="54" s="1"/>
  <c r="N40" i="53"/>
  <c r="F20" i="54" s="1"/>
  <c r="F11" i="54" s="1"/>
  <c r="F26" i="54" s="1"/>
  <c r="K18" i="54"/>
  <c r="L33" i="53"/>
  <c r="L18" i="54" s="1"/>
  <c r="M33" i="53"/>
  <c r="M18" i="54" s="1"/>
  <c r="N33" i="53"/>
  <c r="N18" i="54" s="1"/>
  <c r="K20" i="54"/>
  <c r="L20" i="54"/>
  <c r="M20" i="54"/>
  <c r="N20" i="54"/>
  <c r="O20" i="54"/>
  <c r="K17" i="54"/>
  <c r="L29" i="53"/>
  <c r="L17" i="54" s="1"/>
  <c r="M29" i="53"/>
  <c r="M17" i="54" s="1"/>
  <c r="N17" i="54"/>
  <c r="K14" i="54"/>
  <c r="L22" i="53"/>
  <c r="L14" i="54" s="1"/>
  <c r="M22" i="53"/>
  <c r="M14" i="54" s="1"/>
  <c r="N22" i="53"/>
  <c r="N14" i="54" s="1"/>
  <c r="L14" i="53"/>
  <c r="M14" i="53"/>
  <c r="M13" i="54" s="1"/>
  <c r="N14" i="53"/>
  <c r="O45" i="53"/>
  <c r="O36" i="53"/>
  <c r="O37" i="53"/>
  <c r="O38" i="53"/>
  <c r="O35" i="53"/>
  <c r="O31" i="53"/>
  <c r="O32" i="53"/>
  <c r="O30" i="53"/>
  <c r="O24" i="53"/>
  <c r="O25" i="53"/>
  <c r="O26" i="53"/>
  <c r="O27" i="53"/>
  <c r="O23" i="53"/>
  <c r="O16" i="53"/>
  <c r="O17" i="53"/>
  <c r="O18" i="53"/>
  <c r="O19" i="53"/>
  <c r="O20" i="53"/>
  <c r="O21" i="53"/>
  <c r="O15" i="53"/>
  <c r="L44" i="53" l="1"/>
  <c r="N44" i="53"/>
  <c r="M44" i="53"/>
  <c r="M12" i="54"/>
  <c r="N13" i="53"/>
  <c r="N13" i="54"/>
  <c r="L13" i="53"/>
  <c r="L13" i="54"/>
  <c r="K13" i="54"/>
  <c r="N21" i="54"/>
  <c r="L21" i="54"/>
  <c r="M21" i="54"/>
  <c r="N28" i="53"/>
  <c r="L28" i="53"/>
  <c r="M28" i="53"/>
  <c r="N16" i="54"/>
  <c r="K16" i="54"/>
  <c r="M16" i="54"/>
  <c r="K21" i="54"/>
  <c r="L16" i="54"/>
  <c r="M13" i="53"/>
  <c r="O22" i="54"/>
  <c r="N12" i="53" l="1"/>
  <c r="N61" i="53" s="1"/>
  <c r="N67" i="53" s="1"/>
  <c r="N12" i="54"/>
  <c r="N11" i="54" s="1"/>
  <c r="N26" i="54" s="1"/>
  <c r="M11" i="54"/>
  <c r="M26" i="54" s="1"/>
  <c r="L12" i="54"/>
  <c r="L11" i="54" s="1"/>
  <c r="L26" i="54" s="1"/>
  <c r="K12" i="54"/>
  <c r="K11" i="54" s="1"/>
  <c r="K26" i="54" s="1"/>
  <c r="M12" i="53"/>
  <c r="M61" i="53" s="1"/>
  <c r="M67" i="53" s="1"/>
  <c r="L12" i="53"/>
  <c r="L61" i="53" s="1"/>
  <c r="L67" i="53" s="1"/>
  <c r="O34" i="53" l="1"/>
  <c r="O24" i="54" l="1"/>
  <c r="O18" i="54"/>
  <c r="O17" i="54"/>
  <c r="O52" i="53" l="1"/>
  <c r="O59" i="53"/>
  <c r="O23" i="54"/>
  <c r="O47" i="53"/>
  <c r="O14" i="54"/>
  <c r="O13" i="54"/>
  <c r="O25" i="54" l="1"/>
  <c r="C32" i="54" l="1"/>
  <c r="P61" i="53"/>
  <c r="O33" i="53" l="1"/>
  <c r="O22" i="53"/>
  <c r="O29" i="53" l="1"/>
  <c r="O28" i="53" s="1"/>
  <c r="O16" i="54"/>
  <c r="O51" i="53"/>
  <c r="O14" i="53" l="1"/>
  <c r="O13" i="53" s="1"/>
  <c r="O12" i="53" s="1"/>
  <c r="O49" i="53"/>
  <c r="O44" i="53" s="1"/>
  <c r="O12" i="54"/>
  <c r="O11" i="54" s="1"/>
  <c r="O61" i="53" l="1"/>
  <c r="O21" i="54"/>
  <c r="O26" i="54" s="1"/>
  <c r="C34" i="54" l="1"/>
  <c r="J34" i="54"/>
</calcChain>
</file>

<file path=xl/sharedStrings.xml><?xml version="1.0" encoding="utf-8"?>
<sst xmlns="http://schemas.openxmlformats.org/spreadsheetml/2006/main" count="153" uniqueCount="143">
  <si>
    <t xml:space="preserve">Obrigações Patronais </t>
  </si>
  <si>
    <t>Indenização por Demissão e Incentivo à DemissãoVoluntária</t>
  </si>
  <si>
    <t xml:space="preserve"> -   </t>
  </si>
  <si>
    <t>Decorrente de Decisão Judicial</t>
  </si>
  <si>
    <t>%</t>
  </si>
  <si>
    <t>PODER JUDICIÁRIO</t>
  </si>
  <si>
    <t>RELATÓRIO DE GESTÃO FISCAL</t>
  </si>
  <si>
    <t>APURAÇÃO DO CUMPRIMENTO DO LIMITE LEGAL</t>
  </si>
  <si>
    <t>Receita  Arrecadada - FINANPREV</t>
  </si>
  <si>
    <t>Receita  Arrecadada - FUNPREV</t>
  </si>
  <si>
    <t>REPASSE - DETACONTA 61213000</t>
  </si>
  <si>
    <t xml:space="preserve"> </t>
  </si>
  <si>
    <t>O.Desp.de Pess.Decor.de Contr.deTercei.</t>
  </si>
  <si>
    <t>DEBORA MORAES GOMES</t>
  </si>
  <si>
    <t>31.90.11</t>
  </si>
  <si>
    <t>31.90.92</t>
  </si>
  <si>
    <t>31.91.96</t>
  </si>
  <si>
    <t>31.90.01</t>
  </si>
  <si>
    <t>31.91.13.83</t>
  </si>
  <si>
    <t>31.91.13.85</t>
  </si>
  <si>
    <t xml:space="preserve"> REC. CORRENTE LÍQUIDA </t>
  </si>
  <si>
    <t>DEMONSTRATIVO DE DESPESA COM PESSOAL</t>
  </si>
  <si>
    <t>ORÇAMENTOS FISCAL E DA SEGURIDADE SOCIAL</t>
  </si>
  <si>
    <t>RGF - ANEXO I   ( LRF art 55, inciso I, alinea "a" )</t>
  </si>
  <si>
    <t>INSCRITAS EM RESTOS APAGAR NÃO PROCESSADOS</t>
  </si>
  <si>
    <t>DESPESAS COM PESSOAL</t>
  </si>
  <si>
    <t>DESPESA BRUTA COM PESSOAL (I)</t>
  </si>
  <si>
    <t>Vencimentos, Vantagens e Outras Despesas Variáveis</t>
  </si>
  <si>
    <t>Aposentadorias, Reservas e Reformas</t>
  </si>
  <si>
    <t>Pensões</t>
  </si>
  <si>
    <t>Vencimentos Vantagens e Outras Despesas Variáveis</t>
  </si>
  <si>
    <t>Obrigações Patronais</t>
  </si>
  <si>
    <t>Vencimentos e Vantagens - Siafem</t>
  </si>
  <si>
    <t>Out.Desp.Var.- P.Civil - Siafem</t>
  </si>
  <si>
    <t>Venc. - 0101 - Siafem</t>
  </si>
  <si>
    <t>Pensões   -  227 ( IGEPREV )</t>
  </si>
  <si>
    <t>Outros Benefícios Previdênciários</t>
  </si>
  <si>
    <t xml:space="preserve">1 - Indenizações por Demissão e Incentivos a Demissão Voluntária  </t>
  </si>
  <si>
    <t>2 - Decorrentes de Decicisão Judicial de periodo anterior ao da apuração</t>
  </si>
  <si>
    <t>3 - Despesas de Exercícios Anteriores de periodo anterior ao da apuração</t>
  </si>
  <si>
    <t>4 - Inativos e Pensionistas com Rec. Vinculados</t>
  </si>
  <si>
    <t>DESPESAS NÃO COMPUTADAS II (§ 1º do art. 19 da LRF)</t>
  </si>
  <si>
    <t>3 - Outras despesas de pessoal decorrentes de contrato de terceirização (§ 1º do art. 18 da LRF)</t>
  </si>
  <si>
    <t>Benefícios Previdenciários</t>
  </si>
  <si>
    <t>Outros Benefícios Previdenciários</t>
  </si>
  <si>
    <t xml:space="preserve"> REC. CORRENTE LÍQUIDA  - RCL  (IV)</t>
  </si>
  <si>
    <t xml:space="preserve">LIMITE PRUDENCIAL  (IX) = (0,95 x VIII)  ( parágrafo único do art.22 da LRF) </t>
  </si>
  <si>
    <t>Vencimento - BO</t>
  </si>
  <si>
    <t>% SOBRE   A RCL  AJUSTADA</t>
  </si>
  <si>
    <t>PESSOAL ATIVO</t>
  </si>
  <si>
    <t>PESSOAL INATIVO E PENSIONISTAS</t>
  </si>
  <si>
    <t xml:space="preserve">Indenizações por Demissão e Incentivos a Demissão Voluntária  </t>
  </si>
  <si>
    <t xml:space="preserve"> Decorrentes de Decicisão Judicial de periodo anterior ao da apuração</t>
  </si>
  <si>
    <t xml:space="preserve"> Despesas de Exercícios Anteriores de periodo anterior ao da apuração</t>
  </si>
  <si>
    <t>Inativos e Pensionistas com Rec. Vinculados</t>
  </si>
  <si>
    <t>Despesa Líquida Com Pessoal (III) = (I - II)</t>
  </si>
  <si>
    <t>DESPESA TOTAL COM PESSOAL - DTP (VII) = (IIIa +  IIIb)</t>
  </si>
  <si>
    <t xml:space="preserve">LIMITE MÁXIMO (VIII)  (incisos I, II e III do art. 20 da LRF) </t>
  </si>
  <si>
    <t xml:space="preserve">LIMITE DE ALERTA (X)  = (0,90 x VIII)  (inciso II do § 1º do art.59 da LRF) </t>
  </si>
  <si>
    <t>DESPESAS NÃO COMPUTADAS II   (§ 1º do art. 19 da LRF)</t>
  </si>
  <si>
    <t>31.90.92.11</t>
  </si>
  <si>
    <t>DEA-Vencimentos e Vantagens</t>
  </si>
  <si>
    <t>31.90.16.00</t>
  </si>
  <si>
    <t>31.90.92.16</t>
  </si>
  <si>
    <t>DEA-Outras Desp. Variáveis-Pessoal Civil</t>
  </si>
  <si>
    <t>31.90.92.94</t>
  </si>
  <si>
    <t>DEA-Indenizações Trabalhistas</t>
  </si>
  <si>
    <t>31.91.92.96</t>
  </si>
  <si>
    <t>DEA -Ressarcimento de Desp. Pessoal Requisitado</t>
  </si>
  <si>
    <t>31.90.92.01</t>
  </si>
  <si>
    <t xml:space="preserve"> DEA - Aposentadorias</t>
  </si>
  <si>
    <t>31.90.91.34/35</t>
  </si>
  <si>
    <t>Sent.Jud.Trans.Julg.-Inativo Militar/Civil-BO</t>
  </si>
  <si>
    <t>31.90.91.06</t>
  </si>
  <si>
    <t>Sent.Jud.-Sentenças Jud. De Pequeno Valor-BO</t>
  </si>
  <si>
    <t>31.90.92.91</t>
  </si>
  <si>
    <t>DEA- Sentenças Judiciais - BO</t>
  </si>
  <si>
    <t>31.90.03.00</t>
  </si>
  <si>
    <t>31.90.91.38</t>
  </si>
  <si>
    <t>Sent. Jud. Não Trans. Julg.-Pensionista civil- BO</t>
  </si>
  <si>
    <t xml:space="preserve">Ressarcimento de Des. de Pessoal  Requisitado </t>
  </si>
  <si>
    <t>DEA - PENSIONISTAS - RELATÓRIO IGEPREV - BO</t>
  </si>
  <si>
    <t>Obrig. Pat. Intra-Gov.  SIAFEM (Pensionista)</t>
  </si>
  <si>
    <t>Obrig. Patronal Intra-Gov. -  SIAFEM (Ativo)</t>
  </si>
  <si>
    <t>31.90.92.13</t>
  </si>
  <si>
    <t>33.90.34</t>
  </si>
  <si>
    <t>31.90.13.00</t>
  </si>
  <si>
    <t>DEA-Obrigações Patronais</t>
  </si>
  <si>
    <t>31.91.13.81</t>
  </si>
  <si>
    <t xml:space="preserve"> Obrig. Pat.Intra-Gover. -  SIAFEM (Inativo)</t>
  </si>
  <si>
    <t>TOTAL   (ÚLTIMOS 12 MESES)</t>
  </si>
  <si>
    <t>1 - PESSOAL ATIVO</t>
  </si>
  <si>
    <t>2 - PESSOAL INATIVO E PENSIONISTAS</t>
  </si>
  <si>
    <t>7 - DESPESA LÍQUIDA COM PESSOAL (III)=(I-II)</t>
  </si>
  <si>
    <t>TOTAL ( ÚLTIMOS 12 MESES)                           (a)</t>
  </si>
  <si>
    <t>Presidente</t>
  </si>
  <si>
    <t>Secretária de Controle Interno</t>
  </si>
  <si>
    <t>VALOR</t>
  </si>
  <si>
    <t>SUELI LIMA RAMOS AZEVEDO</t>
  </si>
  <si>
    <t>Secretária de Planejamento, Coordenação e Finanças</t>
  </si>
  <si>
    <t>LEONARDO DE NORONHA TAVARES</t>
  </si>
  <si>
    <r>
      <t xml:space="preserve">b1 - SEGURADO - RELATÓRIO IGEPREV - </t>
    </r>
    <r>
      <rPr>
        <b/>
        <u/>
        <sz val="12"/>
        <color rgb="FFC00000"/>
        <rFont val="Arial Narrow"/>
        <family val="2"/>
      </rPr>
      <t>0254</t>
    </r>
  </si>
  <si>
    <r>
      <t xml:space="preserve">b2 - PATRONAL  RELATÓRIO BO - </t>
    </r>
    <r>
      <rPr>
        <b/>
        <u/>
        <sz val="12"/>
        <color rgb="FFC00000"/>
        <rFont val="Arial"/>
        <family val="2"/>
      </rPr>
      <t>0258</t>
    </r>
  </si>
  <si>
    <t xml:space="preserve">                                      LIQUIDADAS</t>
  </si>
  <si>
    <t xml:space="preserve">                   DESPESAS EXECUTADAS</t>
  </si>
  <si>
    <t xml:space="preserve">                      ÚLTIMOS 12 MESES</t>
  </si>
  <si>
    <t>INSCRITAS EM RESTOS A PAGAR NÃO PROCESSADOS (b)</t>
  </si>
  <si>
    <t>Outras despesas de pessoal decorrentes de contrato de terceirização ou de Contratação de Forma Indireta  (§ 1º do art. 18 da LRF)</t>
  </si>
  <si>
    <t>Jan/20</t>
  </si>
  <si>
    <t>Fev/20</t>
  </si>
  <si>
    <t>Mar/20</t>
  </si>
  <si>
    <t>Abr/20</t>
  </si>
  <si>
    <t>JAN/20</t>
  </si>
  <si>
    <t>FEV/20</t>
  </si>
  <si>
    <t>MAR/20</t>
  </si>
  <si>
    <t>ABR/20</t>
  </si>
  <si>
    <t>Mai/20</t>
  </si>
  <si>
    <t>Jun/20</t>
  </si>
  <si>
    <t>Jul/20</t>
  </si>
  <si>
    <t>Ago/20</t>
  </si>
  <si>
    <t>MAI/20</t>
  </si>
  <si>
    <t>JUN/20</t>
  </si>
  <si>
    <t>JUL/20</t>
  </si>
  <si>
    <t>AGO/20</t>
  </si>
  <si>
    <t>JANEIRO A DEZEMBRO  DE 2020</t>
  </si>
  <si>
    <t>Set/20</t>
  </si>
  <si>
    <t>Out/20</t>
  </si>
  <si>
    <t>Nov/20</t>
  </si>
  <si>
    <t>Dez/20</t>
  </si>
  <si>
    <t>JANEIRO A DEZEMBRO DE 2020</t>
  </si>
  <si>
    <t>SET/20</t>
  </si>
  <si>
    <t>OUT/20</t>
  </si>
  <si>
    <t>NOV/20</t>
  </si>
  <si>
    <t>DEZ/20</t>
  </si>
  <si>
    <r>
      <t>(-) Transferências obrigatórias da União relativas às ememdas individuais (art. 166-A,</t>
    </r>
    <r>
      <rPr>
        <b/>
        <sz val="12"/>
        <color indexed="17"/>
        <rFont val="Calibri"/>
        <family val="2"/>
      </rPr>
      <t>§</t>
    </r>
    <r>
      <rPr>
        <b/>
        <sz val="8.4"/>
        <color indexed="17"/>
        <rFont val="Arial"/>
        <family val="2"/>
      </rPr>
      <t xml:space="preserve"> 1º, da CF) (IV)</t>
    </r>
  </si>
  <si>
    <t xml:space="preserve"> REC. CORRENTE LÍQUIDA AJUSTADA PARA CÁLCULO DOS LIMITES DE ENDIVIDAMENTO (V)=(III-IV)</t>
  </si>
  <si>
    <r>
      <t>(-) Transferências obrigatórias da União relativas às ememdas individuais (art. 166,</t>
    </r>
    <r>
      <rPr>
        <b/>
        <sz val="12"/>
        <color indexed="17"/>
        <rFont val="Calibri"/>
        <family val="2"/>
      </rPr>
      <t>§</t>
    </r>
    <r>
      <rPr>
        <b/>
        <sz val="8.4"/>
        <color indexed="17"/>
        <rFont val="Arial"/>
        <family val="2"/>
      </rPr>
      <t xml:space="preserve"> 16, da CF) (VI)</t>
    </r>
  </si>
  <si>
    <t xml:space="preserve"> REC. CORRENTE LÍQUIDA AJUSTADA PARA CÁLCULO DOS LIMITES DE ENDIVIDAMENTO (VII)=(V-VI)</t>
  </si>
  <si>
    <t>( - ) Transferência obrigatória da União relativa às emendas individuais  (art. 166-A, § 1º, da CF) (IV)</t>
  </si>
  <si>
    <t>= REC. CORRENTE LÍQUIDA AJUSTADA PARA CÁLCULO DOS LÍMITES DE ENDIVIDAMENTO (V)=(III-IV)</t>
  </si>
  <si>
    <t>( - ) Transferência obrigatória da União relativa às emendas individuais  (art. 166-A, § 16, da CF) (VI)</t>
  </si>
  <si>
    <t>= REC. CORRENTE LÍQUIDA AJUSTADA (VII)=(V-VI)</t>
  </si>
  <si>
    <r>
      <rPr>
        <b/>
        <sz val="9.5"/>
        <rFont val="Arial"/>
        <family val="2"/>
      </rPr>
      <t>FONTE</t>
    </r>
    <r>
      <rPr>
        <sz val="9.5"/>
        <rFont val="Arial"/>
        <family val="2"/>
      </rPr>
      <t xml:space="preserve"> Sistema SIAFEM. Unidades Responsáveis TJE, Data da emissão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</si>
</sst>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0.00000"/>
  </numFmts>
  <fonts count="112" x14ac:knownFonts="1">
    <font>
      <sz val="10"/>
      <name val="Arial"/>
      <family val="2"/>
    </font>
    <font>
      <sz val="10"/>
      <color indexed="20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b/>
      <sz val="11"/>
      <name val="Arial Narrow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16"/>
      <color rgb="FFC00000"/>
      <name val="Arial Narrow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color rgb="FF192DE7"/>
      <name val="Arial"/>
      <family val="2"/>
    </font>
    <font>
      <sz val="14"/>
      <name val="Arial Narrow"/>
      <family val="2"/>
    </font>
    <font>
      <b/>
      <u/>
      <sz val="16"/>
      <color rgb="FF192DE7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sz val="14"/>
      <name val="Arial Black"/>
      <family val="2"/>
    </font>
    <font>
      <b/>
      <sz val="14"/>
      <name val="Bodoni MT Black"/>
      <family val="1"/>
    </font>
    <font>
      <sz val="14"/>
      <name val="Bodoni MT Black"/>
      <family val="1"/>
    </font>
    <font>
      <b/>
      <u/>
      <sz val="12"/>
      <color indexed="8"/>
      <name val="Arial Black"/>
      <family val="2"/>
    </font>
    <font>
      <u/>
      <sz val="12"/>
      <name val="Arial Black"/>
      <family val="2"/>
    </font>
    <font>
      <b/>
      <sz val="14"/>
      <color indexed="20"/>
      <name val="Arial Black"/>
      <family val="2"/>
    </font>
    <font>
      <sz val="11"/>
      <name val="Arial Rounded MT Bold"/>
      <family val="2"/>
    </font>
    <font>
      <b/>
      <sz val="18"/>
      <name val="Bodoni MT"/>
      <family val="1"/>
    </font>
    <font>
      <sz val="18"/>
      <name val="Bodoni MT"/>
      <family val="1"/>
    </font>
    <font>
      <b/>
      <sz val="12"/>
      <color indexed="8"/>
      <name val="Arial Black"/>
      <family val="2"/>
    </font>
    <font>
      <b/>
      <sz val="15"/>
      <name val="Arial Black"/>
      <family val="2"/>
    </font>
    <font>
      <sz val="15"/>
      <name val="Arial Black"/>
      <family val="2"/>
    </font>
    <font>
      <b/>
      <sz val="16"/>
      <color rgb="FF3333FF"/>
      <name val="Arial Narrow"/>
      <family val="2"/>
    </font>
    <font>
      <b/>
      <sz val="14"/>
      <color indexed="17"/>
      <name val="Arial Black"/>
      <family val="2"/>
    </font>
    <font>
      <sz val="16"/>
      <name val="Arial"/>
      <family val="2"/>
    </font>
    <font>
      <sz val="16"/>
      <color rgb="FF3333FF"/>
      <name val="Arial Narrow"/>
      <family val="2"/>
    </font>
    <font>
      <sz val="16"/>
      <name val="Arial Narrow"/>
      <family val="2"/>
    </font>
    <font>
      <b/>
      <u/>
      <sz val="16"/>
      <color rgb="FFC00000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 Black"/>
      <family val="2"/>
    </font>
    <font>
      <b/>
      <sz val="14"/>
      <color indexed="17"/>
      <name val="Arial"/>
      <family val="2"/>
    </font>
    <font>
      <sz val="16"/>
      <color rgb="FFC00000"/>
      <name val="Arial"/>
      <family val="2"/>
    </font>
    <font>
      <sz val="16"/>
      <color rgb="FFC00000"/>
      <name val="Arial Narrow"/>
      <family val="2"/>
    </font>
    <font>
      <b/>
      <sz val="14"/>
      <color rgb="FF3333FF"/>
      <name val="Arial"/>
      <family val="2"/>
    </font>
    <font>
      <b/>
      <sz val="12"/>
      <name val="Arial Narrow"/>
      <family val="2"/>
    </font>
    <font>
      <b/>
      <i/>
      <u/>
      <sz val="14"/>
      <color rgb="FF192DE7"/>
      <name val="Arial"/>
      <family val="2"/>
    </font>
    <font>
      <b/>
      <u/>
      <sz val="14"/>
      <color rgb="FFC00000"/>
      <name val="Arial"/>
      <family val="2"/>
    </font>
    <font>
      <b/>
      <sz val="14"/>
      <color rgb="FFC0000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20"/>
      <name val="Arial"/>
      <family val="2"/>
    </font>
    <font>
      <b/>
      <i/>
      <sz val="14"/>
      <color rgb="FF3333FF"/>
      <name val="Arial"/>
      <family val="2"/>
    </font>
    <font>
      <b/>
      <sz val="14"/>
      <color indexed="20"/>
      <name val="Arial"/>
      <family val="2"/>
    </font>
    <font>
      <b/>
      <i/>
      <sz val="14"/>
      <color indexed="20"/>
      <name val="Arial"/>
      <family val="2"/>
    </font>
    <font>
      <b/>
      <i/>
      <sz val="14"/>
      <name val="Arial"/>
      <family val="2"/>
    </font>
    <font>
      <i/>
      <sz val="14"/>
      <color indexed="20"/>
      <name val="Arial"/>
      <family val="2"/>
    </font>
    <font>
      <b/>
      <i/>
      <u/>
      <sz val="14"/>
      <color indexed="20"/>
      <name val="Arial"/>
      <family val="2"/>
    </font>
    <font>
      <b/>
      <i/>
      <sz val="14"/>
      <color rgb="FFFF0000"/>
      <name val="Arial"/>
      <family val="2"/>
    </font>
    <font>
      <b/>
      <i/>
      <sz val="10"/>
      <color indexed="20"/>
      <name val="Arial"/>
      <family val="2"/>
    </font>
    <font>
      <sz val="12"/>
      <name val="Arial"/>
      <family val="2"/>
    </font>
    <font>
      <b/>
      <sz val="12"/>
      <color indexed="8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name val="Bodoni MT Black"/>
      <family val="1"/>
    </font>
    <font>
      <b/>
      <i/>
      <sz val="12"/>
      <color rgb="FF3333FF"/>
      <name val="Arial"/>
      <family val="2"/>
    </font>
    <font>
      <b/>
      <sz val="12"/>
      <color indexed="8"/>
      <name val="Arial"/>
      <family val="2"/>
    </font>
    <font>
      <b/>
      <sz val="12"/>
      <color indexed="20"/>
      <name val="Arial"/>
      <family val="2"/>
    </font>
    <font>
      <b/>
      <sz val="12"/>
      <color indexed="12"/>
      <name val="Arial Narrow"/>
      <family val="2"/>
    </font>
    <font>
      <b/>
      <sz val="12"/>
      <color indexed="12"/>
      <name val="Arial"/>
      <family val="2"/>
    </font>
    <font>
      <b/>
      <sz val="12"/>
      <color rgb="FF3333FF"/>
      <name val="Arial"/>
      <family val="2"/>
    </font>
    <font>
      <b/>
      <sz val="12"/>
      <color rgb="FF3333FF"/>
      <name val="Arial Narrow"/>
      <family val="2"/>
    </font>
    <font>
      <b/>
      <u/>
      <sz val="12"/>
      <name val="Arial Black"/>
      <family val="2"/>
    </font>
    <font>
      <b/>
      <u/>
      <sz val="12"/>
      <color indexed="8"/>
      <name val="Arial"/>
      <family val="2"/>
    </font>
    <font>
      <b/>
      <sz val="12"/>
      <color rgb="FFFF0000"/>
      <name val="Arial Narrow"/>
      <family val="2"/>
    </font>
    <font>
      <b/>
      <u/>
      <sz val="12"/>
      <color rgb="FFC00000"/>
      <name val="Arial Narrow"/>
      <family val="2"/>
    </font>
    <font>
      <b/>
      <u/>
      <sz val="12"/>
      <color rgb="FFC00000"/>
      <name val="Arial"/>
      <family val="2"/>
    </font>
    <font>
      <b/>
      <sz val="12"/>
      <color rgb="FFC00000"/>
      <name val="Arial Narrow"/>
      <family val="2"/>
    </font>
    <font>
      <b/>
      <sz val="12"/>
      <color rgb="FFC00000"/>
      <name val="Arial"/>
      <family val="2"/>
    </font>
    <font>
      <b/>
      <i/>
      <sz val="12"/>
      <name val="Arial"/>
      <family val="2"/>
    </font>
    <font>
      <sz val="12"/>
      <name val="Arial Narrow"/>
      <family val="2"/>
    </font>
    <font>
      <i/>
      <sz val="12"/>
      <color indexed="20"/>
      <name val="Arial"/>
      <family val="2"/>
    </font>
    <font>
      <b/>
      <sz val="12"/>
      <name val="Arial Rounded MT Bold"/>
      <family val="2"/>
    </font>
    <font>
      <b/>
      <sz val="12"/>
      <color rgb="FF3333FF"/>
      <name val="Arial Rounded MT Bold"/>
      <family val="2"/>
    </font>
    <font>
      <b/>
      <i/>
      <sz val="12"/>
      <color indexed="20"/>
      <name val="Arial"/>
      <family val="2"/>
    </font>
    <font>
      <b/>
      <i/>
      <u/>
      <sz val="12"/>
      <color indexed="20"/>
      <name val="Arial"/>
      <family val="2"/>
    </font>
    <font>
      <b/>
      <u/>
      <sz val="12"/>
      <color rgb="FF192DE7"/>
      <name val="Arial Narrow"/>
      <family val="2"/>
    </font>
    <font>
      <b/>
      <u/>
      <sz val="12"/>
      <color rgb="FF192DE7"/>
      <name val="Arial"/>
      <family val="2"/>
    </font>
    <font>
      <b/>
      <i/>
      <u/>
      <sz val="12"/>
      <color rgb="FF192DE7"/>
      <name val="Arial"/>
      <family val="2"/>
    </font>
    <font>
      <sz val="12"/>
      <color indexed="10"/>
      <name val="Arial"/>
      <family val="2"/>
    </font>
    <font>
      <sz val="12"/>
      <color indexed="10"/>
      <name val="Arial Narrow"/>
      <family val="2"/>
    </font>
    <font>
      <b/>
      <i/>
      <sz val="12"/>
      <color rgb="FFFF0000"/>
      <name val="Arial"/>
      <family val="2"/>
    </font>
    <font>
      <b/>
      <sz val="12"/>
      <color theme="8" tint="-0.249977111117893"/>
      <name val="Arial"/>
      <family val="2"/>
    </font>
    <font>
      <b/>
      <sz val="12"/>
      <color theme="8" tint="-0.249977111117893"/>
      <name val="Arial Narrow"/>
      <family val="2"/>
    </font>
    <font>
      <b/>
      <u/>
      <sz val="12"/>
      <color indexed="20"/>
      <name val="Arial"/>
      <family val="2"/>
    </font>
    <font>
      <b/>
      <sz val="12"/>
      <color indexed="17"/>
      <name val="Arial"/>
      <family val="2"/>
    </font>
    <font>
      <b/>
      <u/>
      <sz val="12"/>
      <color rgb="FFFF0000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0"/>
      <color indexed="20"/>
      <name val="Arial Black"/>
      <family val="2"/>
    </font>
    <font>
      <b/>
      <sz val="9.5"/>
      <name val="Arial"/>
      <family val="2"/>
    </font>
    <font>
      <sz val="9.5"/>
      <name val="Arial"/>
      <family val="2"/>
    </font>
    <font>
      <b/>
      <sz val="9.5"/>
      <name val="Agency FB"/>
      <family val="2"/>
    </font>
    <font>
      <b/>
      <i/>
      <sz val="9.5"/>
      <name val="Agency FB"/>
      <family val="2"/>
    </font>
    <font>
      <b/>
      <i/>
      <u/>
      <sz val="9.5"/>
      <name val="Agency FB"/>
      <family val="2"/>
    </font>
    <font>
      <b/>
      <u/>
      <sz val="9.5"/>
      <name val="Agency FB"/>
      <family val="2"/>
    </font>
    <font>
      <b/>
      <sz val="15"/>
      <name val="Arial"/>
      <family val="2"/>
    </font>
    <font>
      <b/>
      <u/>
      <sz val="10"/>
      <name val="Arial Narrow"/>
      <family val="2"/>
    </font>
    <font>
      <b/>
      <sz val="11"/>
      <name val="Agency FB"/>
      <family val="2"/>
    </font>
    <font>
      <sz val="11"/>
      <name val="Agency FB"/>
      <family val="2"/>
    </font>
    <font>
      <b/>
      <sz val="11"/>
      <name val="Arial"/>
      <family val="2"/>
    </font>
    <font>
      <b/>
      <sz val="12"/>
      <color indexed="17"/>
      <name val="Calibri"/>
      <family val="2"/>
    </font>
    <font>
      <b/>
      <sz val="8.4"/>
      <color indexed="1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auto="1"/>
      </bottom>
      <diagonal/>
    </border>
    <border>
      <left/>
      <right style="medium">
        <color indexed="8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ill="0" applyBorder="0" applyAlignment="0" applyProtection="0"/>
    <xf numFmtId="164" fontId="9" fillId="0" borderId="0" applyFont="0" applyFill="0" applyBorder="0" applyAlignment="0" applyProtection="0"/>
  </cellStyleXfs>
  <cellXfs count="328">
    <xf numFmtId="0" fontId="0" fillId="0" borderId="0" xfId="0"/>
    <xf numFmtId="0" fontId="1" fillId="0" borderId="0" xfId="0" applyFont="1"/>
    <xf numFmtId="0" fontId="5" fillId="0" borderId="0" xfId="0" applyFont="1" applyBorder="1"/>
    <xf numFmtId="0" fontId="0" fillId="0" borderId="0" xfId="0" applyFill="1"/>
    <xf numFmtId="0" fontId="12" fillId="0" borderId="11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0" fillId="5" borderId="0" xfId="0" applyFont="1" applyFill="1"/>
    <xf numFmtId="3" fontId="17" fillId="5" borderId="13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9" fillId="4" borderId="0" xfId="0" applyFont="1" applyFill="1"/>
    <xf numFmtId="3" fontId="29" fillId="4" borderId="0" xfId="0" applyNumberFormat="1" applyFont="1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/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3" fillId="0" borderId="0" xfId="0" applyFont="1"/>
    <xf numFmtId="0" fontId="20" fillId="0" borderId="0" xfId="0" applyFont="1" applyAlignment="1">
      <alignment horizontal="center"/>
    </xf>
    <xf numFmtId="3" fontId="33" fillId="0" borderId="13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3" fontId="17" fillId="0" borderId="7" xfId="0" applyNumberFormat="1" applyFont="1" applyFill="1" applyBorder="1" applyAlignment="1">
      <alignment vertical="center"/>
    </xf>
    <xf numFmtId="0" fontId="20" fillId="0" borderId="0" xfId="0" applyFont="1" applyFill="1"/>
    <xf numFmtId="3" fontId="17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7" xfId="0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0" fontId="13" fillId="0" borderId="0" xfId="0" applyFont="1" applyFill="1"/>
    <xf numFmtId="0" fontId="6" fillId="0" borderId="0" xfId="0" applyFont="1" applyFill="1" applyAlignment="1">
      <alignment vertical="center"/>
    </xf>
    <xf numFmtId="0" fontId="17" fillId="0" borderId="7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24" fillId="4" borderId="9" xfId="0" applyNumberFormat="1" applyFont="1" applyFill="1" applyBorder="1" applyAlignment="1">
      <alignment vertical="center"/>
    </xf>
    <xf numFmtId="3" fontId="23" fillId="4" borderId="11" xfId="0" applyNumberFormat="1" applyFont="1" applyFill="1" applyBorder="1" applyAlignment="1">
      <alignment vertical="center"/>
    </xf>
    <xf numFmtId="0" fontId="14" fillId="0" borderId="0" xfId="0" applyFont="1" applyFill="1"/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3" fontId="21" fillId="7" borderId="0" xfId="0" applyNumberFormat="1" applyFont="1" applyFill="1" applyAlignment="1">
      <alignment vertical="center"/>
    </xf>
    <xf numFmtId="0" fontId="22" fillId="6" borderId="0" xfId="0" applyFont="1" applyFill="1" applyAlignment="1">
      <alignment vertical="center"/>
    </xf>
    <xf numFmtId="3" fontId="21" fillId="6" borderId="0" xfId="0" applyNumberFormat="1" applyFont="1" applyFill="1" applyAlignment="1">
      <alignment vertical="center"/>
    </xf>
    <xf numFmtId="0" fontId="28" fillId="6" borderId="0" xfId="0" applyFont="1" applyFill="1" applyAlignment="1">
      <alignment vertical="center"/>
    </xf>
    <xf numFmtId="3" fontId="27" fillId="6" borderId="0" xfId="0" applyNumberFormat="1" applyFont="1" applyFill="1" applyAlignment="1">
      <alignment vertical="center"/>
    </xf>
    <xf numFmtId="0" fontId="18" fillId="0" borderId="0" xfId="0" applyFont="1"/>
    <xf numFmtId="0" fontId="34" fillId="0" borderId="0" xfId="0" applyFont="1"/>
    <xf numFmtId="0" fontId="35" fillId="0" borderId="0" xfId="0" applyFont="1" applyFill="1" applyAlignment="1">
      <alignment vertical="center"/>
    </xf>
    <xf numFmtId="0" fontId="35" fillId="0" borderId="0" xfId="0" applyFont="1" applyFill="1"/>
    <xf numFmtId="0" fontId="32" fillId="0" borderId="0" xfId="0" applyFont="1" applyFill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7" fillId="0" borderId="12" xfId="0" applyFont="1" applyBorder="1" applyAlignment="1">
      <alignment vertical="center"/>
    </xf>
    <xf numFmtId="0" fontId="28" fillId="7" borderId="0" xfId="0" applyFont="1" applyFill="1"/>
    <xf numFmtId="3" fontId="27" fillId="7" borderId="0" xfId="0" applyNumberFormat="1" applyFont="1" applyFill="1"/>
    <xf numFmtId="0" fontId="15" fillId="4" borderId="0" xfId="0" applyFont="1" applyFill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15" fillId="0" borderId="0" xfId="0" applyFont="1" applyFill="1"/>
    <xf numFmtId="3" fontId="3" fillId="0" borderId="0" xfId="0" applyNumberFormat="1" applyFont="1" applyFill="1"/>
    <xf numFmtId="0" fontId="20" fillId="0" borderId="0" xfId="0" applyFont="1"/>
    <xf numFmtId="3" fontId="39" fillId="4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20" fillId="7" borderId="0" xfId="0" applyFont="1" applyFill="1"/>
    <xf numFmtId="3" fontId="17" fillId="7" borderId="13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3" fontId="40" fillId="6" borderId="0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11" fillId="0" borderId="0" xfId="0" applyFont="1" applyAlignment="1">
      <alignment vertical="center"/>
    </xf>
    <xf numFmtId="3" fontId="38" fillId="4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3" fontId="17" fillId="0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40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5" fillId="6" borderId="15" xfId="0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3" fontId="48" fillId="2" borderId="20" xfId="0" applyNumberFormat="1" applyFont="1" applyFill="1" applyBorder="1" applyAlignment="1">
      <alignment horizontal="right" vertical="center"/>
    </xf>
    <xf numFmtId="166" fontId="49" fillId="0" borderId="16" xfId="0" applyNumberFormat="1" applyFont="1" applyBorder="1" applyAlignment="1">
      <alignment horizontal="center"/>
    </xf>
    <xf numFmtId="4" fontId="50" fillId="5" borderId="20" xfId="0" applyNumberFormat="1" applyFont="1" applyFill="1" applyBorder="1" applyAlignment="1">
      <alignment vertical="center"/>
    </xf>
    <xf numFmtId="4" fontId="51" fillId="0" borderId="37" xfId="0" applyNumberFormat="1" applyFont="1" applyFill="1" applyBorder="1" applyAlignment="1">
      <alignment vertical="center"/>
    </xf>
    <xf numFmtId="4" fontId="51" fillId="0" borderId="2" xfId="0" applyNumberFormat="1" applyFont="1" applyFill="1" applyBorder="1" applyAlignment="1">
      <alignment vertical="center"/>
    </xf>
    <xf numFmtId="4" fontId="52" fillId="0" borderId="2" xfId="0" applyNumberFormat="1" applyFont="1" applyFill="1" applyBorder="1"/>
    <xf numFmtId="4" fontId="52" fillId="0" borderId="2" xfId="0" applyNumberFormat="1" applyFont="1" applyFill="1" applyBorder="1" applyAlignment="1">
      <alignment vertical="center"/>
    </xf>
    <xf numFmtId="165" fontId="6" fillId="0" borderId="2" xfId="1" applyFont="1" applyFill="1" applyBorder="1" applyAlignment="1" applyProtection="1">
      <alignment vertical="center"/>
    </xf>
    <xf numFmtId="4" fontId="53" fillId="0" borderId="2" xfId="0" applyNumberFormat="1" applyFont="1" applyFill="1" applyBorder="1" applyAlignment="1">
      <alignment vertical="center"/>
    </xf>
    <xf numFmtId="4" fontId="50" fillId="0" borderId="2" xfId="0" applyNumberFormat="1" applyFont="1" applyFill="1" applyBorder="1" applyAlignment="1">
      <alignment vertical="center"/>
    </xf>
    <xf numFmtId="4" fontId="46" fillId="0" borderId="2" xfId="0" applyNumberFormat="1" applyFont="1" applyFill="1" applyBorder="1" applyAlignment="1">
      <alignment vertical="center"/>
    </xf>
    <xf numFmtId="4" fontId="47" fillId="0" borderId="2" xfId="0" applyNumberFormat="1" applyFont="1" applyFill="1" applyBorder="1" applyAlignment="1">
      <alignment vertical="center"/>
    </xf>
    <xf numFmtId="4" fontId="54" fillId="0" borderId="2" xfId="0" applyNumberFormat="1" applyFont="1" applyFill="1" applyBorder="1" applyAlignment="1">
      <alignment vertical="center"/>
    </xf>
    <xf numFmtId="3" fontId="55" fillId="0" borderId="2" xfId="0" applyNumberFormat="1" applyFont="1" applyFill="1" applyBorder="1" applyAlignment="1">
      <alignment horizontal="center"/>
    </xf>
    <xf numFmtId="4" fontId="56" fillId="0" borderId="2" xfId="0" applyNumberFormat="1" applyFont="1" applyFill="1" applyBorder="1" applyAlignment="1">
      <alignment vertical="center"/>
    </xf>
    <xf numFmtId="4" fontId="56" fillId="0" borderId="2" xfId="0" applyNumberFormat="1" applyFont="1" applyFill="1" applyBorder="1"/>
    <xf numFmtId="4" fontId="6" fillId="0" borderId="2" xfId="0" applyNumberFormat="1" applyFont="1" applyFill="1" applyBorder="1" applyAlignment="1">
      <alignment vertical="center"/>
    </xf>
    <xf numFmtId="4" fontId="57" fillId="0" borderId="2" xfId="0" applyNumberFormat="1" applyFont="1" applyFill="1" applyBorder="1" applyAlignment="1">
      <alignment vertical="center"/>
    </xf>
    <xf numFmtId="4" fontId="6" fillId="0" borderId="42" xfId="0" applyNumberFormat="1" applyFont="1" applyFill="1" applyBorder="1" applyAlignment="1">
      <alignment vertical="center"/>
    </xf>
    <xf numFmtId="4" fontId="4" fillId="0" borderId="0" xfId="0" applyNumberFormat="1" applyFont="1" applyBorder="1"/>
    <xf numFmtId="165" fontId="4" fillId="0" borderId="0" xfId="1" applyFont="1" applyFill="1" applyBorder="1" applyAlignment="1" applyProtection="1"/>
    <xf numFmtId="4" fontId="4" fillId="0" borderId="46" xfId="0" applyNumberFormat="1" applyFont="1" applyBorder="1"/>
    <xf numFmtId="4" fontId="58" fillId="0" borderId="46" xfId="0" applyNumberFormat="1" applyFont="1" applyBorder="1"/>
    <xf numFmtId="0" fontId="0" fillId="0" borderId="0" xfId="0" applyFont="1"/>
    <xf numFmtId="4" fontId="59" fillId="0" borderId="0" xfId="0" applyNumberFormat="1" applyFont="1"/>
    <xf numFmtId="43" fontId="2" fillId="0" borderId="0" xfId="0" applyNumberFormat="1" applyFont="1" applyBorder="1" applyAlignment="1">
      <alignment horizontal="center"/>
    </xf>
    <xf numFmtId="4" fontId="52" fillId="0" borderId="1" xfId="0" applyNumberFormat="1" applyFont="1" applyFill="1" applyBorder="1" applyAlignment="1">
      <alignment vertical="center"/>
    </xf>
    <xf numFmtId="49" fontId="17" fillId="6" borderId="15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62" fillId="6" borderId="15" xfId="0" applyNumberFormat="1" applyFont="1" applyFill="1" applyBorder="1" applyAlignment="1">
      <alignment vertical="center"/>
    </xf>
    <xf numFmtId="4" fontId="64" fillId="6" borderId="15" xfId="0" applyNumberFormat="1" applyFont="1" applyFill="1" applyBorder="1" applyAlignment="1">
      <alignment vertical="center"/>
    </xf>
    <xf numFmtId="4" fontId="62" fillId="0" borderId="15" xfId="0" applyNumberFormat="1" applyFont="1" applyFill="1" applyBorder="1" applyAlignment="1">
      <alignment vertical="center"/>
    </xf>
    <xf numFmtId="4" fontId="65" fillId="4" borderId="15" xfId="0" applyNumberFormat="1" applyFont="1" applyFill="1" applyBorder="1"/>
    <xf numFmtId="4" fontId="66" fillId="4" borderId="15" xfId="0" applyNumberFormat="1" applyFont="1" applyFill="1" applyBorder="1"/>
    <xf numFmtId="0" fontId="44" fillId="0" borderId="4" xfId="0" applyFont="1" applyBorder="1"/>
    <xf numFmtId="4" fontId="66" fillId="0" borderId="4" xfId="0" applyNumberFormat="1" applyFont="1" applyBorder="1"/>
    <xf numFmtId="0" fontId="44" fillId="0" borderId="47" xfId="0" applyFont="1" applyBorder="1"/>
    <xf numFmtId="0" fontId="44" fillId="0" borderId="47" xfId="0" applyFont="1" applyBorder="1" applyAlignment="1">
      <alignment vertical="center"/>
    </xf>
    <xf numFmtId="165" fontId="69" fillId="12" borderId="22" xfId="1" applyFont="1" applyFill="1" applyBorder="1" applyAlignment="1" applyProtection="1">
      <alignment vertical="center"/>
    </xf>
    <xf numFmtId="0" fontId="67" fillId="0" borderId="22" xfId="0" applyFont="1" applyBorder="1" applyAlignment="1">
      <alignment vertical="center" wrapText="1"/>
    </xf>
    <xf numFmtId="165" fontId="62" fillId="4" borderId="15" xfId="1" applyFont="1" applyFill="1" applyBorder="1" applyAlignment="1" applyProtection="1">
      <alignment vertical="center"/>
    </xf>
    <xf numFmtId="0" fontId="70" fillId="0" borderId="4" xfId="0" applyFont="1" applyFill="1" applyBorder="1" applyAlignment="1">
      <alignment vertical="center"/>
    </xf>
    <xf numFmtId="165" fontId="69" fillId="5" borderId="4" xfId="1" applyFont="1" applyFill="1" applyBorder="1" applyAlignment="1" applyProtection="1">
      <alignment vertical="center"/>
    </xf>
    <xf numFmtId="4" fontId="69" fillId="0" borderId="4" xfId="0" applyNumberFormat="1" applyFont="1" applyFill="1" applyBorder="1" applyAlignment="1">
      <alignment vertical="center"/>
    </xf>
    <xf numFmtId="0" fontId="70" fillId="0" borderId="4" xfId="0" applyFont="1" applyFill="1" applyBorder="1" applyAlignment="1">
      <alignment vertical="center" wrapText="1"/>
    </xf>
    <xf numFmtId="0" fontId="70" fillId="0" borderId="47" xfId="0" applyFont="1" applyFill="1" applyBorder="1" applyAlignment="1">
      <alignment vertical="center" wrapText="1"/>
    </xf>
    <xf numFmtId="0" fontId="44" fillId="13" borderId="23" xfId="0" applyFont="1" applyFill="1" applyBorder="1" applyAlignment="1">
      <alignment vertical="center"/>
    </xf>
    <xf numFmtId="0" fontId="67" fillId="13" borderId="23" xfId="0" applyFont="1" applyFill="1" applyBorder="1" applyAlignment="1">
      <alignment horizontal="left" vertical="center" wrapText="1"/>
    </xf>
    <xf numFmtId="0" fontId="70" fillId="13" borderId="10" xfId="0" applyFont="1" applyFill="1" applyBorder="1" applyAlignment="1">
      <alignment vertical="center"/>
    </xf>
    <xf numFmtId="0" fontId="70" fillId="13" borderId="4" xfId="0" applyFont="1" applyFill="1" applyBorder="1" applyAlignment="1">
      <alignment horizontal="left" vertical="center" wrapText="1"/>
    </xf>
    <xf numFmtId="4" fontId="69" fillId="5" borderId="53" xfId="0" applyNumberFormat="1" applyFont="1" applyFill="1" applyBorder="1" applyAlignment="1">
      <alignment vertical="center"/>
    </xf>
    <xf numFmtId="4" fontId="72" fillId="4" borderId="15" xfId="0" applyNumberFormat="1" applyFont="1" applyFill="1" applyBorder="1" applyAlignment="1">
      <alignment vertical="center"/>
    </xf>
    <xf numFmtId="0" fontId="44" fillId="0" borderId="33" xfId="0" applyFont="1" applyBorder="1" applyAlignment="1">
      <alignment vertical="center"/>
    </xf>
    <xf numFmtId="0" fontId="67" fillId="0" borderId="33" xfId="0" applyFont="1" applyBorder="1" applyAlignment="1">
      <alignment horizontal="left" vertical="center"/>
    </xf>
    <xf numFmtId="4" fontId="68" fillId="11" borderId="33" xfId="0" applyNumberFormat="1" applyFont="1" applyFill="1" applyBorder="1" applyAlignment="1">
      <alignment vertical="center"/>
    </xf>
    <xf numFmtId="4" fontId="66" fillId="0" borderId="33" xfId="0" applyNumberFormat="1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67" fillId="0" borderId="25" xfId="0" applyFont="1" applyBorder="1" applyAlignment="1">
      <alignment vertical="center"/>
    </xf>
    <xf numFmtId="4" fontId="68" fillId="11" borderId="47" xfId="0" applyNumberFormat="1" applyFont="1" applyFill="1" applyBorder="1" applyAlignment="1">
      <alignment vertical="center"/>
    </xf>
    <xf numFmtId="0" fontId="73" fillId="0" borderId="48" xfId="0" applyFont="1" applyBorder="1" applyAlignment="1">
      <alignment vertical="center" wrapText="1"/>
    </xf>
    <xf numFmtId="0" fontId="73" fillId="0" borderId="50" xfId="0" applyFont="1" applyBorder="1" applyAlignment="1">
      <alignment vertical="center" wrapText="1"/>
    </xf>
    <xf numFmtId="4" fontId="68" fillId="11" borderId="29" xfId="0" applyNumberFormat="1" applyFont="1" applyFill="1" applyBorder="1" applyAlignment="1">
      <alignment vertical="center"/>
    </xf>
    <xf numFmtId="4" fontId="72" fillId="4" borderId="49" xfId="0" applyNumberFormat="1" applyFont="1" applyFill="1" applyBorder="1" applyAlignment="1">
      <alignment vertical="center"/>
    </xf>
    <xf numFmtId="0" fontId="74" fillId="0" borderId="17" xfId="0" applyFont="1" applyBorder="1" applyAlignment="1">
      <alignment vertical="center"/>
    </xf>
    <xf numFmtId="0" fontId="74" fillId="0" borderId="17" xfId="0" applyFont="1" applyBorder="1" applyAlignment="1">
      <alignment horizontal="left" vertical="center"/>
    </xf>
    <xf numFmtId="4" fontId="75" fillId="10" borderId="17" xfId="0" applyNumberFormat="1" applyFont="1" applyFill="1" applyBorder="1" applyAlignment="1">
      <alignment vertical="center"/>
    </xf>
    <xf numFmtId="4" fontId="75" fillId="0" borderId="36" xfId="0" applyNumberFormat="1" applyFont="1" applyBorder="1" applyAlignment="1">
      <alignment vertical="center"/>
    </xf>
    <xf numFmtId="0" fontId="76" fillId="0" borderId="10" xfId="0" applyFont="1" applyBorder="1" applyAlignment="1">
      <alignment vertical="center"/>
    </xf>
    <xf numFmtId="0" fontId="76" fillId="0" borderId="10" xfId="0" applyFont="1" applyBorder="1" applyAlignment="1">
      <alignment vertical="center" wrapText="1"/>
    </xf>
    <xf numFmtId="4" fontId="77" fillId="10" borderId="10" xfId="0" applyNumberFormat="1" applyFont="1" applyFill="1" applyBorder="1" applyAlignment="1">
      <alignment vertical="center"/>
    </xf>
    <xf numFmtId="4" fontId="77" fillId="10" borderId="54" xfId="0" applyNumberFormat="1" applyFont="1" applyFill="1" applyBorder="1" applyAlignment="1">
      <alignment vertical="center"/>
    </xf>
    <xf numFmtId="4" fontId="77" fillId="0" borderId="22" xfId="0" applyNumberFormat="1" applyFont="1" applyBorder="1" applyAlignment="1">
      <alignment vertical="center"/>
    </xf>
    <xf numFmtId="0" fontId="76" fillId="0" borderId="48" xfId="0" applyFont="1" applyBorder="1" applyAlignment="1">
      <alignment vertical="center"/>
    </xf>
    <xf numFmtId="0" fontId="76" fillId="0" borderId="50" xfId="0" applyFont="1" applyBorder="1" applyAlignment="1">
      <alignment vertical="center" wrapText="1"/>
    </xf>
    <xf numFmtId="4" fontId="77" fillId="10" borderId="55" xfId="0" applyNumberFormat="1" applyFont="1" applyFill="1" applyBorder="1" applyAlignment="1">
      <alignment vertical="center"/>
    </xf>
    <xf numFmtId="4" fontId="77" fillId="10" borderId="9" xfId="0" applyNumberFormat="1" applyFont="1" applyFill="1" applyBorder="1" applyAlignment="1">
      <alignment vertical="center"/>
    </xf>
    <xf numFmtId="0" fontId="76" fillId="0" borderId="51" xfId="0" applyFont="1" applyBorder="1" applyAlignment="1">
      <alignment vertical="center" wrapText="1"/>
    </xf>
    <xf numFmtId="4" fontId="77" fillId="10" borderId="56" xfId="0" applyNumberFormat="1" applyFont="1" applyFill="1" applyBorder="1" applyAlignment="1">
      <alignment vertical="center"/>
    </xf>
    <xf numFmtId="0" fontId="76" fillId="0" borderId="14" xfId="0" applyFont="1" applyBorder="1" applyAlignment="1">
      <alignment vertical="center"/>
    </xf>
    <xf numFmtId="0" fontId="76" fillId="0" borderId="25" xfId="0" applyFont="1" applyBorder="1" applyAlignment="1">
      <alignment horizontal="left" vertical="center" wrapText="1"/>
    </xf>
    <xf numFmtId="3" fontId="65" fillId="4" borderId="15" xfId="0" applyNumberFormat="1" applyFont="1" applyFill="1" applyBorder="1"/>
    <xf numFmtId="4" fontId="62" fillId="0" borderId="15" xfId="1" applyNumberFormat="1" applyFont="1" applyFill="1" applyBorder="1" applyAlignment="1" applyProtection="1">
      <alignment vertical="center"/>
    </xf>
    <xf numFmtId="4" fontId="78" fillId="0" borderId="15" xfId="0" applyNumberFormat="1" applyFont="1" applyFill="1" applyBorder="1" applyAlignment="1">
      <alignment vertical="center"/>
    </xf>
    <xf numFmtId="0" fontId="59" fillId="0" borderId="2" xfId="0" applyFont="1" applyBorder="1" applyAlignment="1">
      <alignment horizontal="center"/>
    </xf>
    <xf numFmtId="0" fontId="79" fillId="0" borderId="4" xfId="0" applyFont="1" applyBorder="1" applyAlignment="1">
      <alignment horizontal="left"/>
    </xf>
    <xf numFmtId="0" fontId="59" fillId="0" borderId="33" xfId="0" applyFont="1" applyBorder="1" applyAlignment="1">
      <alignment horizontal="center"/>
    </xf>
    <xf numFmtId="3" fontId="80" fillId="0" borderId="18" xfId="0" applyNumberFormat="1" applyFont="1" applyFill="1" applyBorder="1" applyAlignment="1">
      <alignment horizontal="center"/>
    </xf>
    <xf numFmtId="0" fontId="79" fillId="0" borderId="47" xfId="0" applyFont="1" applyBorder="1" applyAlignment="1">
      <alignment horizontal="left"/>
    </xf>
    <xf numFmtId="0" fontId="59" fillId="0" borderId="47" xfId="0" applyFont="1" applyBorder="1" applyAlignment="1">
      <alignment horizontal="center"/>
    </xf>
    <xf numFmtId="3" fontId="80" fillId="0" borderId="21" xfId="0" applyNumberFormat="1" applyFont="1" applyFill="1" applyBorder="1" applyAlignment="1">
      <alignment horizontal="center"/>
    </xf>
    <xf numFmtId="0" fontId="81" fillId="0" borderId="4" xfId="0" applyFont="1" applyBorder="1" applyAlignment="1">
      <alignment horizontal="center" vertical="center"/>
    </xf>
    <xf numFmtId="0" fontId="82" fillId="0" borderId="4" xfId="0" applyFont="1" applyBorder="1" applyAlignment="1">
      <alignment horizontal="left" vertical="center" wrapText="1"/>
    </xf>
    <xf numFmtId="4" fontId="68" fillId="0" borderId="33" xfId="0" applyNumberFormat="1" applyFont="1" applyFill="1" applyBorder="1" applyAlignment="1">
      <alignment vertical="center"/>
    </xf>
    <xf numFmtId="4" fontId="83" fillId="0" borderId="33" xfId="0" applyNumberFormat="1" applyFont="1" applyFill="1" applyBorder="1" applyAlignment="1">
      <alignment vertical="center"/>
    </xf>
    <xf numFmtId="4" fontId="62" fillId="8" borderId="19" xfId="0" applyNumberFormat="1" applyFont="1" applyFill="1" applyBorder="1" applyAlignment="1">
      <alignment vertical="center"/>
    </xf>
    <xf numFmtId="4" fontId="62" fillId="2" borderId="21" xfId="0" applyNumberFormat="1" applyFont="1" applyFill="1" applyBorder="1" applyAlignment="1">
      <alignment vertical="center"/>
    </xf>
    <xf numFmtId="4" fontId="62" fillId="2" borderId="47" xfId="0" applyNumberFormat="1" applyFont="1" applyFill="1" applyBorder="1" applyAlignment="1">
      <alignment vertical="center"/>
    </xf>
    <xf numFmtId="4" fontId="62" fillId="0" borderId="2" xfId="0" applyNumberFormat="1" applyFont="1" applyFill="1" applyBorder="1"/>
    <xf numFmtId="4" fontId="84" fillId="0" borderId="2" xfId="0" applyNumberFormat="1" applyFont="1" applyFill="1" applyBorder="1"/>
    <xf numFmtId="4" fontId="62" fillId="0" borderId="4" xfId="0" applyNumberFormat="1" applyFont="1" applyFill="1" applyBorder="1"/>
    <xf numFmtId="4" fontId="84" fillId="0" borderId="4" xfId="0" applyNumberFormat="1" applyFont="1" applyFill="1" applyBorder="1"/>
    <xf numFmtId="4" fontId="65" fillId="2" borderId="4" xfId="0" applyNumberFormat="1" applyFont="1" applyFill="1" applyBorder="1" applyAlignment="1">
      <alignment vertical="center"/>
    </xf>
    <xf numFmtId="4" fontId="65" fillId="0" borderId="4" xfId="0" applyNumberFormat="1" applyFont="1" applyFill="1" applyBorder="1" applyAlignment="1">
      <alignment vertical="center"/>
    </xf>
    <xf numFmtId="4" fontId="62" fillId="0" borderId="4" xfId="0" applyNumberFormat="1" applyFont="1" applyFill="1" applyBorder="1" applyAlignment="1">
      <alignment vertical="center"/>
    </xf>
    <xf numFmtId="4" fontId="62" fillId="2" borderId="21" xfId="0" applyNumberFormat="1" applyFont="1" applyFill="1" applyBorder="1" applyAlignment="1">
      <alignment horizontal="right" vertical="center"/>
    </xf>
    <xf numFmtId="4" fontId="86" fillId="0" borderId="2" xfId="0" applyNumberFormat="1" applyFont="1" applyFill="1" applyBorder="1" applyAlignment="1">
      <alignment vertical="center"/>
    </xf>
    <xf numFmtId="4" fontId="87" fillId="0" borderId="15" xfId="0" applyNumberFormat="1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89" fillId="0" borderId="47" xfId="0" applyFont="1" applyFill="1" applyBorder="1" applyAlignment="1">
      <alignment horizontal="right" vertical="center"/>
    </xf>
    <xf numFmtId="4" fontId="88" fillId="0" borderId="47" xfId="0" applyNumberFormat="1" applyFont="1" applyFill="1" applyBorder="1" applyAlignment="1">
      <alignment vertical="center"/>
    </xf>
    <xf numFmtId="4" fontId="90" fillId="0" borderId="21" xfId="0" applyNumberFormat="1" applyFont="1" applyFill="1" applyBorder="1" applyAlignment="1">
      <alignment vertical="center"/>
    </xf>
    <xf numFmtId="0" fontId="91" fillId="0" borderId="23" xfId="0" applyFont="1" applyFill="1" applyBorder="1" applyAlignment="1">
      <alignment vertical="center"/>
    </xf>
    <xf numFmtId="0" fontId="92" fillId="0" borderId="47" xfId="0" applyFont="1" applyFill="1" applyBorder="1" applyAlignment="1">
      <alignment horizontal="right" vertical="center"/>
    </xf>
    <xf numFmtId="4" fontId="91" fillId="0" borderId="47" xfId="0" applyNumberFormat="1" applyFont="1" applyFill="1" applyBorder="1" applyAlignment="1">
      <alignment vertical="center"/>
    </xf>
    <xf numFmtId="0" fontId="88" fillId="0" borderId="26" xfId="0" applyFont="1" applyFill="1" applyBorder="1" applyAlignment="1">
      <alignment vertical="center"/>
    </xf>
    <xf numFmtId="0" fontId="89" fillId="0" borderId="22" xfId="0" applyFont="1" applyFill="1" applyBorder="1" applyAlignment="1">
      <alignment horizontal="right" vertical="center"/>
    </xf>
    <xf numFmtId="4" fontId="88" fillId="0" borderId="22" xfId="0" applyNumberFormat="1" applyFont="1" applyFill="1" applyBorder="1" applyAlignment="1">
      <alignment vertical="center"/>
    </xf>
    <xf numFmtId="4" fontId="90" fillId="0" borderId="22" xfId="0" applyNumberFormat="1" applyFont="1" applyFill="1" applyBorder="1" applyAlignment="1">
      <alignment vertical="center"/>
    </xf>
    <xf numFmtId="4" fontId="88" fillId="0" borderId="2" xfId="0" applyNumberFormat="1" applyFont="1" applyFill="1" applyBorder="1" applyAlignment="1">
      <alignment vertical="center"/>
    </xf>
    <xf numFmtId="4" fontId="90" fillId="0" borderId="2" xfId="0" applyNumberFormat="1" applyFont="1" applyFill="1" applyBorder="1" applyAlignment="1">
      <alignment vertical="center"/>
    </xf>
    <xf numFmtId="4" fontId="86" fillId="0" borderId="4" xfId="1" applyNumberFormat="1" applyFont="1" applyFill="1" applyBorder="1" applyAlignment="1" applyProtection="1">
      <alignment vertical="center"/>
    </xf>
    <xf numFmtId="4" fontId="87" fillId="0" borderId="33" xfId="0" applyNumberFormat="1" applyFont="1" applyFill="1" applyBorder="1" applyAlignment="1">
      <alignment vertical="center"/>
    </xf>
    <xf numFmtId="4" fontId="62" fillId="0" borderId="41" xfId="0" applyNumberFormat="1" applyFont="1" applyFill="1" applyBorder="1" applyAlignment="1">
      <alignment vertical="center"/>
    </xf>
    <xf numFmtId="4" fontId="62" fillId="0" borderId="45" xfId="0" applyNumberFormat="1" applyFont="1" applyFill="1" applyBorder="1" applyAlignment="1">
      <alignment vertical="center"/>
    </xf>
    <xf numFmtId="4" fontId="62" fillId="5" borderId="20" xfId="0" applyNumberFormat="1" applyFont="1" applyFill="1" applyBorder="1" applyAlignment="1">
      <alignment vertical="center"/>
    </xf>
    <xf numFmtId="4" fontId="93" fillId="5" borderId="20" xfId="0" applyNumberFormat="1" applyFont="1" applyFill="1" applyBorder="1" applyAlignment="1">
      <alignment vertical="center"/>
    </xf>
    <xf numFmtId="166" fontId="96" fillId="0" borderId="16" xfId="0" applyNumberFormat="1" applyFont="1" applyBorder="1" applyAlignment="1">
      <alignment horizontal="center"/>
    </xf>
    <xf numFmtId="166" fontId="97" fillId="0" borderId="16" xfId="0" applyNumberFormat="1" applyFont="1" applyBorder="1" applyAlignment="1">
      <alignment horizontal="center"/>
    </xf>
    <xf numFmtId="0" fontId="67" fillId="0" borderId="4" xfId="0" applyFont="1" applyBorder="1" applyAlignment="1">
      <alignment wrapText="1"/>
    </xf>
    <xf numFmtId="0" fontId="67" fillId="0" borderId="47" xfId="0" applyFont="1" applyBorder="1" applyAlignment="1">
      <alignment wrapText="1"/>
    </xf>
    <xf numFmtId="0" fontId="67" fillId="0" borderId="47" xfId="0" applyFont="1" applyBorder="1" applyAlignment="1">
      <alignment vertical="center" wrapText="1"/>
    </xf>
    <xf numFmtId="4" fontId="101" fillId="0" borderId="57" xfId="0" applyNumberFormat="1" applyFont="1" applyFill="1" applyBorder="1" applyAlignment="1">
      <alignment vertical="center"/>
    </xf>
    <xf numFmtId="4" fontId="102" fillId="0" borderId="57" xfId="0" applyNumberFormat="1" applyFont="1" applyFill="1" applyBorder="1" applyAlignment="1">
      <alignment vertical="center"/>
    </xf>
    <xf numFmtId="4" fontId="101" fillId="0" borderId="57" xfId="0" applyNumberFormat="1" applyFont="1" applyFill="1" applyBorder="1"/>
    <xf numFmtId="4" fontId="103" fillId="0" borderId="57" xfId="0" applyNumberFormat="1" applyFont="1" applyFill="1" applyBorder="1"/>
    <xf numFmtId="4" fontId="104" fillId="0" borderId="57" xfId="0" applyNumberFormat="1" applyFont="1" applyFill="1" applyBorder="1" applyAlignment="1">
      <alignment vertical="center"/>
    </xf>
    <xf numFmtId="49" fontId="5" fillId="6" borderId="57" xfId="0" applyNumberFormat="1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 wrapText="1"/>
    </xf>
    <xf numFmtId="4" fontId="5" fillId="0" borderId="57" xfId="0" applyNumberFormat="1" applyFont="1" applyFill="1" applyBorder="1" applyAlignment="1">
      <alignment vertical="center"/>
    </xf>
    <xf numFmtId="4" fontId="5" fillId="7" borderId="57" xfId="0" applyNumberFormat="1" applyFont="1" applyFill="1" applyBorder="1" applyAlignment="1">
      <alignment vertical="center"/>
    </xf>
    <xf numFmtId="4" fontId="5" fillId="0" borderId="57" xfId="0" applyNumberFormat="1" applyFont="1" applyFill="1" applyBorder="1"/>
    <xf numFmtId="4" fontId="5" fillId="0" borderId="57" xfId="0" applyNumberFormat="1" applyFont="1" applyBorder="1"/>
    <xf numFmtId="165" fontId="5" fillId="0" borderId="57" xfId="1" applyFont="1" applyFill="1" applyBorder="1" applyAlignment="1" applyProtection="1"/>
    <xf numFmtId="165" fontId="5" fillId="0" borderId="57" xfId="1" applyFont="1" applyFill="1" applyBorder="1" applyAlignment="1" applyProtection="1">
      <alignment vertical="center"/>
    </xf>
    <xf numFmtId="4" fontId="5" fillId="0" borderId="57" xfId="0" applyNumberFormat="1" applyFont="1" applyBorder="1" applyAlignment="1">
      <alignment vertical="center"/>
    </xf>
    <xf numFmtId="4" fontId="5" fillId="0" borderId="57" xfId="1" applyNumberFormat="1" applyFont="1" applyFill="1" applyBorder="1" applyAlignment="1" applyProtection="1">
      <alignment vertical="center"/>
    </xf>
    <xf numFmtId="4" fontId="5" fillId="9" borderId="57" xfId="0" applyNumberFormat="1" applyFont="1" applyFill="1" applyBorder="1"/>
    <xf numFmtId="4" fontId="5" fillId="2" borderId="57" xfId="0" applyNumberFormat="1" applyFont="1" applyFill="1" applyBorder="1" applyAlignment="1">
      <alignment vertical="center"/>
    </xf>
    <xf numFmtId="4" fontId="5" fillId="2" borderId="57" xfId="0" applyNumberFormat="1" applyFont="1" applyFill="1" applyBorder="1" applyAlignment="1">
      <alignment horizontal="right" vertical="center"/>
    </xf>
    <xf numFmtId="4" fontId="106" fillId="7" borderId="57" xfId="0" applyNumberFormat="1" applyFont="1" applyFill="1" applyBorder="1" applyAlignment="1">
      <alignment vertical="center"/>
    </xf>
    <xf numFmtId="165" fontId="69" fillId="12" borderId="4" xfId="1" applyFont="1" applyFill="1" applyBorder="1" applyAlignment="1" applyProtection="1"/>
    <xf numFmtId="165" fontId="69" fillId="12" borderId="4" xfId="1" applyFont="1" applyFill="1" applyBorder="1" applyAlignment="1" applyProtection="1">
      <alignment vertical="center"/>
    </xf>
    <xf numFmtId="165" fontId="69" fillId="12" borderId="47" xfId="1" applyFont="1" applyFill="1" applyBorder="1" applyAlignment="1" applyProtection="1">
      <alignment vertical="center"/>
    </xf>
    <xf numFmtId="165" fontId="69" fillId="12" borderId="53" xfId="1" applyFont="1" applyFill="1" applyBorder="1" applyAlignment="1" applyProtection="1">
      <alignment vertical="center"/>
    </xf>
    <xf numFmtId="4" fontId="69" fillId="5" borderId="47" xfId="0" applyNumberFormat="1" applyFont="1" applyFill="1" applyBorder="1" applyAlignment="1">
      <alignment vertical="center"/>
    </xf>
    <xf numFmtId="0" fontId="108" fillId="0" borderId="0" xfId="0" applyFont="1"/>
    <xf numFmtId="0" fontId="107" fillId="0" borderId="0" xfId="0" applyFont="1" applyAlignment="1"/>
    <xf numFmtId="0" fontId="100" fillId="0" borderId="0" xfId="0" applyFont="1" applyBorder="1" applyAlignment="1">
      <alignment horizontal="left" vertical="center"/>
    </xf>
    <xf numFmtId="4" fontId="94" fillId="3" borderId="20" xfId="0" applyNumberFormat="1" applyFont="1" applyFill="1" applyBorder="1" applyAlignment="1">
      <alignment horizontal="right" vertical="center"/>
    </xf>
    <xf numFmtId="4" fontId="95" fillId="2" borderId="20" xfId="0" applyNumberFormat="1" applyFont="1" applyFill="1" applyBorder="1" applyAlignment="1">
      <alignment horizontal="right" vertical="center"/>
    </xf>
    <xf numFmtId="0" fontId="105" fillId="0" borderId="0" xfId="0" applyFont="1" applyAlignment="1">
      <alignment horizontal="center"/>
    </xf>
    <xf numFmtId="0" fontId="105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left"/>
    </xf>
    <xf numFmtId="0" fontId="5" fillId="0" borderId="57" xfId="0" applyFont="1" applyFill="1" applyBorder="1" applyAlignment="1">
      <alignment horizontal="left" vertical="center" wrapText="1"/>
    </xf>
    <xf numFmtId="3" fontId="5" fillId="0" borderId="57" xfId="0" applyNumberFormat="1" applyFont="1" applyFill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6" borderId="57" xfId="0" applyFont="1" applyFill="1" applyBorder="1" applyAlignment="1">
      <alignment horizontal="center" vertical="center"/>
    </xf>
    <xf numFmtId="0" fontId="101" fillId="6" borderId="57" xfId="0" applyFont="1" applyFill="1" applyBorder="1" applyAlignment="1">
      <alignment horizontal="center"/>
    </xf>
    <xf numFmtId="0" fontId="5" fillId="6" borderId="57" xfId="0" applyFont="1" applyFill="1" applyBorder="1" applyAlignment="1">
      <alignment horizontal="center"/>
    </xf>
    <xf numFmtId="0" fontId="101" fillId="6" borderId="57" xfId="0" applyFont="1" applyFill="1" applyBorder="1" applyAlignment="1">
      <alignment horizontal="center" vertical="center" wrapText="1"/>
    </xf>
    <xf numFmtId="3" fontId="5" fillId="7" borderId="57" xfId="0" applyNumberFormat="1" applyFont="1" applyFill="1" applyBorder="1" applyAlignment="1">
      <alignment horizontal="left" vertical="center" wrapText="1"/>
    </xf>
    <xf numFmtId="3" fontId="5" fillId="9" borderId="57" xfId="0" applyNumberFormat="1" applyFont="1" applyFill="1" applyBorder="1" applyAlignment="1">
      <alignment horizontal="left" vertical="center" wrapText="1"/>
    </xf>
    <xf numFmtId="3" fontId="5" fillId="2" borderId="57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3" fontId="5" fillId="6" borderId="57" xfId="0" applyNumberFormat="1" applyFont="1" applyFill="1" applyBorder="1" applyAlignment="1">
      <alignment horizontal="left" vertical="center" wrapText="1"/>
    </xf>
    <xf numFmtId="3" fontId="101" fillId="0" borderId="57" xfId="0" applyNumberFormat="1" applyFont="1" applyFill="1" applyBorder="1" applyAlignment="1">
      <alignment horizontal="center" vertical="center"/>
    </xf>
    <xf numFmtId="49" fontId="5" fillId="0" borderId="57" xfId="0" applyNumberFormat="1" applyFont="1" applyFill="1" applyBorder="1" applyAlignment="1">
      <alignment horizontal="left" vertical="center" wrapText="1"/>
    </xf>
    <xf numFmtId="0" fontId="5" fillId="7" borderId="57" xfId="0" applyFont="1" applyFill="1" applyBorder="1" applyAlignment="1">
      <alignment horizontal="center"/>
    </xf>
    <xf numFmtId="4" fontId="5" fillId="0" borderId="57" xfId="0" applyNumberFormat="1" applyFont="1" applyBorder="1" applyAlignment="1">
      <alignment horizontal="center" vertical="center"/>
    </xf>
    <xf numFmtId="3" fontId="5" fillId="0" borderId="57" xfId="0" applyNumberFormat="1" applyFont="1" applyFill="1" applyBorder="1" applyAlignment="1">
      <alignment horizontal="center" vertical="center"/>
    </xf>
    <xf numFmtId="4" fontId="5" fillId="6" borderId="5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100" fillId="0" borderId="0" xfId="0" applyFont="1" applyBorder="1" applyAlignment="1">
      <alignment horizontal="left" vertical="center"/>
    </xf>
    <xf numFmtId="0" fontId="61" fillId="0" borderId="0" xfId="0" applyFont="1" applyAlignment="1">
      <alignment horizontal="center"/>
    </xf>
    <xf numFmtId="4" fontId="5" fillId="0" borderId="57" xfId="0" applyNumberFormat="1" applyFont="1" applyFill="1" applyBorder="1" applyAlignment="1">
      <alignment horizontal="center" vertical="center"/>
    </xf>
    <xf numFmtId="3" fontId="5" fillId="0" borderId="60" xfId="0" applyNumberFormat="1" applyFont="1" applyFill="1" applyBorder="1" applyAlignment="1">
      <alignment horizontal="center" vertical="center"/>
    </xf>
    <xf numFmtId="3" fontId="5" fillId="0" borderId="61" xfId="0" applyNumberFormat="1" applyFont="1" applyFill="1" applyBorder="1" applyAlignment="1">
      <alignment horizontal="center" vertical="center"/>
    </xf>
    <xf numFmtId="3" fontId="5" fillId="0" borderId="6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63" fillId="6" borderId="15" xfId="0" applyNumberFormat="1" applyFont="1" applyFill="1" applyBorder="1" applyAlignment="1">
      <alignment horizontal="left" vertical="center"/>
    </xf>
    <xf numFmtId="3" fontId="18" fillId="0" borderId="15" xfId="0" applyNumberFormat="1" applyFont="1" applyFill="1" applyBorder="1" applyAlignment="1">
      <alignment horizontal="left" vertical="center"/>
    </xf>
    <xf numFmtId="3" fontId="29" fillId="4" borderId="31" xfId="0" applyNumberFormat="1" applyFont="1" applyFill="1" applyBorder="1" applyAlignment="1">
      <alignment horizontal="left" vertical="top" wrapText="1"/>
    </xf>
    <xf numFmtId="3" fontId="29" fillId="4" borderId="30" xfId="0" applyNumberFormat="1" applyFont="1" applyFill="1" applyBorder="1" applyAlignment="1">
      <alignment horizontal="left" vertical="top" wrapText="1"/>
    </xf>
    <xf numFmtId="0" fontId="18" fillId="4" borderId="31" xfId="0" applyFont="1" applyFill="1" applyBorder="1" applyAlignment="1">
      <alignment horizontal="left" vertical="center"/>
    </xf>
    <xf numFmtId="0" fontId="18" fillId="4" borderId="30" xfId="0" applyFont="1" applyFill="1" applyBorder="1" applyAlignment="1">
      <alignment horizontal="left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98" fillId="6" borderId="32" xfId="0" applyFont="1" applyFill="1" applyBorder="1" applyAlignment="1">
      <alignment horizontal="center" vertical="center" wrapText="1"/>
    </xf>
    <xf numFmtId="0" fontId="98" fillId="6" borderId="2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3" fontId="71" fillId="4" borderId="15" xfId="0" applyNumberFormat="1" applyFont="1" applyFill="1" applyBorder="1" applyAlignment="1">
      <alignment vertical="center"/>
    </xf>
    <xf numFmtId="3" fontId="23" fillId="4" borderId="16" xfId="0" applyNumberFormat="1" applyFont="1" applyFill="1" applyBorder="1" applyAlignment="1">
      <alignment horizontal="left" vertical="center" wrapText="1"/>
    </xf>
    <xf numFmtId="3" fontId="23" fillId="4" borderId="49" xfId="0" applyNumberFormat="1" applyFont="1" applyFill="1" applyBorder="1" applyAlignment="1">
      <alignment horizontal="left" vertical="center" wrapText="1"/>
    </xf>
    <xf numFmtId="3" fontId="29" fillId="4" borderId="31" xfId="0" applyNumberFormat="1" applyFont="1" applyFill="1" applyBorder="1" applyAlignment="1">
      <alignment horizontal="left"/>
    </xf>
    <xf numFmtId="3" fontId="29" fillId="4" borderId="30" xfId="0" applyNumberFormat="1" applyFont="1" applyFill="1" applyBorder="1" applyAlignment="1">
      <alignment horizontal="left"/>
    </xf>
    <xf numFmtId="3" fontId="18" fillId="0" borderId="16" xfId="0" applyNumberFormat="1" applyFont="1" applyFill="1" applyBorder="1" applyAlignment="1">
      <alignment horizontal="left" vertical="center" wrapText="1"/>
    </xf>
    <xf numFmtId="0" fontId="86" fillId="0" borderId="47" xfId="0" applyFont="1" applyFill="1" applyBorder="1" applyAlignment="1">
      <alignment horizontal="left" vertical="center" wrapText="1"/>
    </xf>
    <xf numFmtId="3" fontId="63" fillId="8" borderId="52" xfId="0" applyNumberFormat="1" applyFont="1" applyFill="1" applyBorder="1" applyAlignment="1">
      <alignment horizontal="left" vertical="center" wrapText="1"/>
    </xf>
    <xf numFmtId="3" fontId="44" fillId="2" borderId="28" xfId="0" applyNumberFormat="1" applyFont="1" applyFill="1" applyBorder="1" applyAlignment="1">
      <alignment horizontal="left" vertical="center" wrapText="1"/>
    </xf>
    <xf numFmtId="3" fontId="44" fillId="2" borderId="29" xfId="0" applyNumberFormat="1" applyFont="1" applyFill="1" applyBorder="1" applyAlignment="1">
      <alignment horizontal="left" vertical="center" wrapText="1"/>
    </xf>
    <xf numFmtId="3" fontId="44" fillId="0" borderId="5" xfId="0" applyNumberFormat="1" applyFont="1" applyFill="1" applyBorder="1" applyAlignment="1">
      <alignment horizontal="left" wrapText="1"/>
    </xf>
    <xf numFmtId="3" fontId="44" fillId="0" borderId="43" xfId="0" applyNumberFormat="1" applyFont="1" applyFill="1" applyBorder="1" applyAlignment="1">
      <alignment horizontal="left" wrapText="1"/>
    </xf>
    <xf numFmtId="3" fontId="44" fillId="0" borderId="28" xfId="0" applyNumberFormat="1" applyFont="1" applyFill="1" applyBorder="1" applyAlignment="1">
      <alignment horizontal="center" wrapText="1"/>
    </xf>
    <xf numFmtId="3" fontId="44" fillId="0" borderId="29" xfId="0" applyNumberFormat="1" applyFont="1" applyFill="1" applyBorder="1" applyAlignment="1">
      <alignment horizontal="center" wrapText="1"/>
    </xf>
    <xf numFmtId="3" fontId="60" fillId="2" borderId="47" xfId="0" applyNumberFormat="1" applyFont="1" applyFill="1" applyBorder="1" applyAlignment="1">
      <alignment horizontal="left" vertical="center" wrapText="1"/>
    </xf>
    <xf numFmtId="0" fontId="44" fillId="2" borderId="25" xfId="0" applyFont="1" applyFill="1" applyBorder="1" applyAlignment="1">
      <alignment horizontal="left" vertical="center" wrapText="1"/>
    </xf>
    <xf numFmtId="0" fontId="85" fillId="0" borderId="23" xfId="0" applyFont="1" applyFill="1" applyBorder="1" applyAlignment="1">
      <alignment horizontal="left" vertical="center"/>
    </xf>
    <xf numFmtId="0" fontId="88" fillId="0" borderId="5" xfId="0" applyFont="1" applyFill="1" applyBorder="1" applyAlignment="1">
      <alignment horizontal="center" vertical="center"/>
    </xf>
    <xf numFmtId="0" fontId="88" fillId="0" borderId="43" xfId="0" applyFont="1" applyFill="1" applyBorder="1" applyAlignment="1">
      <alignment horizontal="center" vertical="center"/>
    </xf>
    <xf numFmtId="3" fontId="60" fillId="0" borderId="28" xfId="0" applyNumberFormat="1" applyFont="1" applyFill="1" applyBorder="1" applyAlignment="1">
      <alignment horizontal="center" vertical="center"/>
    </xf>
    <xf numFmtId="3" fontId="60" fillId="0" borderId="29" xfId="0" applyNumberFormat="1" applyFont="1" applyFill="1" applyBorder="1" applyAlignment="1">
      <alignment horizontal="center" vertical="center"/>
    </xf>
    <xf numFmtId="3" fontId="94" fillId="3" borderId="20" xfId="0" applyNumberFormat="1" applyFont="1" applyFill="1" applyBorder="1" applyAlignment="1">
      <alignment horizontal="left" vertical="top" wrapText="1"/>
    </xf>
    <xf numFmtId="0" fontId="96" fillId="0" borderId="16" xfId="0" applyFont="1" applyBorder="1" applyAlignment="1">
      <alignment horizontal="center"/>
    </xf>
    <xf numFmtId="3" fontId="18" fillId="0" borderId="44" xfId="0" applyNumberFormat="1" applyFont="1" applyFill="1" applyBorder="1" applyAlignment="1">
      <alignment horizontal="center" vertical="center"/>
    </xf>
    <xf numFmtId="3" fontId="18" fillId="0" borderId="45" xfId="0" applyNumberFormat="1" applyFont="1" applyFill="1" applyBorder="1" applyAlignment="1">
      <alignment horizontal="center" vertical="center"/>
    </xf>
    <xf numFmtId="3" fontId="62" fillId="5" borderId="20" xfId="0" applyNumberFormat="1" applyFont="1" applyFill="1" applyBorder="1" applyAlignment="1">
      <alignment horizontal="left" vertical="center" wrapText="1"/>
    </xf>
    <xf numFmtId="3" fontId="94" fillId="3" borderId="20" xfId="0" applyNumberFormat="1" applyFont="1" applyFill="1" applyBorder="1" applyAlignment="1">
      <alignment horizontal="left" vertical="center"/>
    </xf>
    <xf numFmtId="3" fontId="94" fillId="3" borderId="58" xfId="0" applyNumberFormat="1" applyFont="1" applyFill="1" applyBorder="1" applyAlignment="1">
      <alignment horizontal="left" vertical="top" wrapText="1"/>
    </xf>
    <xf numFmtId="3" fontId="94" fillId="3" borderId="59" xfId="0" applyNumberFormat="1" applyFont="1" applyFill="1" applyBorder="1" applyAlignment="1">
      <alignment horizontal="left" vertical="top" wrapText="1"/>
    </xf>
  </cellXfs>
  <cellStyles count="3">
    <cellStyle name="Normal" xfId="0" builtinId="0"/>
    <cellStyle name="Separador de milhares 2" xfId="2"/>
    <cellStyle name="Vírgula" xfId="1" builtinId="3"/>
  </cellStyles>
  <dxfs count="0"/>
  <tableStyles count="0" defaultTableStyle="TableStyleMedium9" defaultPivotStyle="PivotStyleLight16"/>
  <colors>
    <mruColors>
      <color rgb="FF3333FF"/>
      <color rgb="FF394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A908"/>
  <sheetViews>
    <sheetView zoomScaleNormal="100" zoomScaleSheetLayoutView="40" workbookViewId="0">
      <pane xSplit="2" ySplit="10" topLeftCell="C11" activePane="bottomRight" state="frozen"/>
      <selection activeCell="A17" sqref="A17:B17"/>
      <selection pane="topRight" activeCell="A17" sqref="A17:B17"/>
      <selection pane="bottomLeft" activeCell="A17" sqref="A17:B17"/>
      <selection pane="bottomRight" activeCell="C35" sqref="C35:I35"/>
    </sheetView>
  </sheetViews>
  <sheetFormatPr defaultRowHeight="12.75" x14ac:dyDescent="0.2"/>
  <cols>
    <col min="1" max="1" width="11.28515625" customWidth="1"/>
    <col min="2" max="2" width="28.28515625" customWidth="1"/>
    <col min="3" max="3" width="13" customWidth="1"/>
    <col min="4" max="4" width="13.42578125" customWidth="1"/>
    <col min="5" max="14" width="13.7109375" customWidth="1"/>
    <col min="15" max="15" width="16.5703125" style="1" customWidth="1"/>
    <col min="16" max="16" width="14" customWidth="1"/>
    <col min="17" max="17" width="14.85546875" customWidth="1"/>
    <col min="18" max="18" width="10.28515625" bestFit="1" customWidth="1"/>
    <col min="19" max="19" width="9.28515625" bestFit="1" customWidth="1"/>
    <col min="20" max="20" width="16.28515625" customWidth="1"/>
  </cols>
  <sheetData>
    <row r="1" spans="1:387" ht="18" customHeight="1" x14ac:dyDescent="0.3">
      <c r="A1" s="248" t="s">
        <v>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387" s="19" customFormat="1" ht="19.5" customHeight="1" x14ac:dyDescent="0.3">
      <c r="A2" s="249" t="s">
        <v>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</row>
    <row r="3" spans="1:387" s="19" customFormat="1" ht="18" customHeight="1" x14ac:dyDescent="0.3">
      <c r="A3" s="249" t="s">
        <v>21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</row>
    <row r="4" spans="1:387" s="19" customFormat="1" ht="18.75" customHeight="1" x14ac:dyDescent="0.3">
      <c r="A4" s="249" t="s">
        <v>22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</row>
    <row r="5" spans="1:387" s="19" customFormat="1" ht="18.75" customHeight="1" x14ac:dyDescent="0.3">
      <c r="A5" s="249" t="s">
        <v>129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</row>
    <row r="6" spans="1:387" s="19" customFormat="1" ht="15.75" customHeight="1" x14ac:dyDescent="0.25">
      <c r="A6" s="250" t="s">
        <v>23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</row>
    <row r="7" spans="1:387" s="19" customFormat="1" ht="15.75" customHeight="1" x14ac:dyDescent="0.25">
      <c r="A7" s="254" t="s">
        <v>25</v>
      </c>
      <c r="B7" s="254"/>
      <c r="C7" s="255" t="s">
        <v>104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</row>
    <row r="8" spans="1:387" s="19" customFormat="1" ht="15" customHeight="1" x14ac:dyDescent="0.25">
      <c r="A8" s="254"/>
      <c r="B8" s="254"/>
      <c r="C8" s="255" t="s">
        <v>105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</row>
    <row r="9" spans="1:387" s="19" customFormat="1" ht="30" customHeight="1" x14ac:dyDescent="0.2">
      <c r="A9" s="254"/>
      <c r="B9" s="254"/>
      <c r="C9" s="256" t="s">
        <v>103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7" t="s">
        <v>106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</row>
    <row r="10" spans="1:387" s="22" customFormat="1" ht="42" customHeight="1" x14ac:dyDescent="0.2">
      <c r="A10" s="254"/>
      <c r="B10" s="254"/>
      <c r="C10" s="224" t="s">
        <v>112</v>
      </c>
      <c r="D10" s="224" t="s">
        <v>113</v>
      </c>
      <c r="E10" s="224" t="s">
        <v>114</v>
      </c>
      <c r="F10" s="224" t="s">
        <v>115</v>
      </c>
      <c r="G10" s="224" t="s">
        <v>120</v>
      </c>
      <c r="H10" s="224" t="s">
        <v>121</v>
      </c>
      <c r="I10" s="224" t="s">
        <v>122</v>
      </c>
      <c r="J10" s="224" t="s">
        <v>123</v>
      </c>
      <c r="K10" s="224" t="s">
        <v>130</v>
      </c>
      <c r="L10" s="224" t="s">
        <v>131</v>
      </c>
      <c r="M10" s="224" t="s">
        <v>132</v>
      </c>
      <c r="N10" s="224" t="s">
        <v>133</v>
      </c>
      <c r="O10" s="225" t="s">
        <v>94</v>
      </c>
      <c r="P10" s="257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</row>
    <row r="11" spans="1:387" s="43" customFormat="1" ht="25.5" customHeight="1" thickBot="1" x14ac:dyDescent="0.25">
      <c r="A11" s="258" t="s">
        <v>26</v>
      </c>
      <c r="B11" s="258"/>
      <c r="C11" s="226">
        <f t="shared" ref="C11:J11" si="0">C12+C16+C20</f>
        <v>86048398.889999986</v>
      </c>
      <c r="D11" s="226">
        <f t="shared" si="0"/>
        <v>16470435.329999998</v>
      </c>
      <c r="E11" s="226">
        <f t="shared" si="0"/>
        <v>77078018.919999987</v>
      </c>
      <c r="F11" s="226">
        <f t="shared" si="0"/>
        <v>145335299.10999998</v>
      </c>
      <c r="G11" s="226">
        <f t="shared" si="0"/>
        <v>89436542.230000004</v>
      </c>
      <c r="H11" s="226">
        <f t="shared" si="0"/>
        <v>83018568.639999986</v>
      </c>
      <c r="I11" s="226">
        <f t="shared" si="0"/>
        <v>113023362.53999999</v>
      </c>
      <c r="J11" s="226">
        <f t="shared" si="0"/>
        <v>79027307.790000007</v>
      </c>
      <c r="K11" s="226">
        <f t="shared" ref="K11:O11" si="1">K12+K16+K20</f>
        <v>109217512.97</v>
      </c>
      <c r="L11" s="226">
        <f t="shared" si="1"/>
        <v>91211695.959999993</v>
      </c>
      <c r="M11" s="226">
        <f t="shared" si="1"/>
        <v>95899971.520000011</v>
      </c>
      <c r="N11" s="226">
        <f t="shared" si="1"/>
        <v>181781542.93000001</v>
      </c>
      <c r="O11" s="227">
        <f t="shared" si="1"/>
        <v>1167548656.8299999</v>
      </c>
      <c r="P11" s="220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</row>
    <row r="12" spans="1:387" s="32" customFormat="1" ht="24" customHeight="1" thickBot="1" x14ac:dyDescent="0.25">
      <c r="A12" s="252" t="s">
        <v>49</v>
      </c>
      <c r="B12" s="252"/>
      <c r="C12" s="226">
        <f t="shared" ref="C12:J12" si="2">C13+C14+C15</f>
        <v>71361418.429999992</v>
      </c>
      <c r="D12" s="226">
        <f t="shared" si="2"/>
        <v>1805979.1600000001</v>
      </c>
      <c r="E12" s="226">
        <f t="shared" si="2"/>
        <v>63148713.269999996</v>
      </c>
      <c r="F12" s="226">
        <f t="shared" si="2"/>
        <v>130959174.94999999</v>
      </c>
      <c r="G12" s="226">
        <f t="shared" si="2"/>
        <v>75903204.049999997</v>
      </c>
      <c r="H12" s="226">
        <f t="shared" si="2"/>
        <v>67610624.00999999</v>
      </c>
      <c r="I12" s="226">
        <f t="shared" si="2"/>
        <v>98653533.909999996</v>
      </c>
      <c r="J12" s="226">
        <f t="shared" si="2"/>
        <v>63720080.480000004</v>
      </c>
      <c r="K12" s="226">
        <f t="shared" ref="K12:N12" si="3">K13+K14+K15</f>
        <v>94941949.719999999</v>
      </c>
      <c r="L12" s="226">
        <f t="shared" si="3"/>
        <v>76880698.129999995</v>
      </c>
      <c r="M12" s="226">
        <f t="shared" si="3"/>
        <v>77207335.890000001</v>
      </c>
      <c r="N12" s="226">
        <f t="shared" si="3"/>
        <v>156571857.95000002</v>
      </c>
      <c r="O12" s="226">
        <f>O13+O14+O15</f>
        <v>978764569.94999993</v>
      </c>
      <c r="P12" s="22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</row>
    <row r="13" spans="1:387" s="5" customFormat="1" ht="24.75" customHeight="1" x14ac:dyDescent="0.25">
      <c r="A13" s="253" t="s">
        <v>27</v>
      </c>
      <c r="B13" s="253"/>
      <c r="C13" s="228">
        <f>'3º QUA 2020 - BASE ABERT TJ'!C14</f>
        <v>61903908.949999996</v>
      </c>
      <c r="D13" s="228">
        <f>'3º QUA 2020 - BASE ABERT TJ'!D14</f>
        <v>395683.86</v>
      </c>
      <c r="E13" s="228">
        <f>'3º QUA 2020 - BASE ABERT TJ'!E14</f>
        <v>61718705.729999997</v>
      </c>
      <c r="F13" s="228">
        <f>'3º QUA 2020 - BASE ABERT TJ'!F14</f>
        <v>121538345.20999999</v>
      </c>
      <c r="G13" s="228">
        <f>'3º QUA 2020 - BASE ABERT TJ'!G14</f>
        <v>65015809.629999995</v>
      </c>
      <c r="H13" s="228">
        <f>'3º QUA 2020 - BASE ABERT TJ'!H14</f>
        <v>50603514.619999997</v>
      </c>
      <c r="I13" s="228">
        <f>'3º QUA 2020 - BASE ABERT TJ'!I14</f>
        <v>70374280.780000001</v>
      </c>
      <c r="J13" s="228">
        <f>'3º QUA 2020 - BASE ABERT TJ'!J14</f>
        <v>54744090.640000001</v>
      </c>
      <c r="K13" s="228">
        <f>'3º QUA 2020 - BASE ABERT TJ'!K14</f>
        <v>68985175.649999991</v>
      </c>
      <c r="L13" s="228">
        <f>'3º QUA 2020 - BASE ABERT TJ'!L14</f>
        <v>63178663.5</v>
      </c>
      <c r="M13" s="228">
        <f>'3º QUA 2020 - BASE ABERT TJ'!M14</f>
        <v>63267366.859999999</v>
      </c>
      <c r="N13" s="228">
        <f>'3º QUA 2020 - BASE ABERT TJ'!N14</f>
        <v>127566706.52000001</v>
      </c>
      <c r="O13" s="229">
        <f>SUM(C13:N13)</f>
        <v>809292251.94999993</v>
      </c>
      <c r="P13" s="221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</row>
    <row r="14" spans="1:387" s="5" customFormat="1" ht="18" x14ac:dyDescent="0.25">
      <c r="A14" s="253" t="s">
        <v>0</v>
      </c>
      <c r="B14" s="253"/>
      <c r="C14" s="230">
        <f>'3º QUA 2020 - BASE ABERT TJ'!C22</f>
        <v>9457509.4800000004</v>
      </c>
      <c r="D14" s="230">
        <f>'3º QUA 2020 - BASE ABERT TJ'!D22</f>
        <v>1410295.3</v>
      </c>
      <c r="E14" s="230">
        <f>'3º QUA 2020 - BASE ABERT TJ'!E22</f>
        <v>1430007.54</v>
      </c>
      <c r="F14" s="230">
        <f>'3º QUA 2020 - BASE ABERT TJ'!F22</f>
        <v>9420829.7399999984</v>
      </c>
      <c r="G14" s="230">
        <f>'3º QUA 2020 - BASE ABERT TJ'!G22</f>
        <v>10887394.420000002</v>
      </c>
      <c r="H14" s="230">
        <f>'3º QUA 2020 - BASE ABERT TJ'!H22</f>
        <v>17007109.390000001</v>
      </c>
      <c r="I14" s="230">
        <f>'3º QUA 2020 - BASE ABERT TJ'!I22</f>
        <v>28279253.130000003</v>
      </c>
      <c r="J14" s="230">
        <f>'3º QUA 2020 - BASE ABERT TJ'!J22</f>
        <v>8975989.8400000017</v>
      </c>
      <c r="K14" s="230">
        <f>'3º QUA 2020 - BASE ABERT TJ'!K22</f>
        <v>25956774.07</v>
      </c>
      <c r="L14" s="230">
        <f>'3º QUA 2020 - BASE ABERT TJ'!L22</f>
        <v>13702034.630000001</v>
      </c>
      <c r="M14" s="230">
        <f>'3º QUA 2020 - BASE ABERT TJ'!M22</f>
        <v>13939969.030000001</v>
      </c>
      <c r="N14" s="230">
        <f>'3º QUA 2020 - BASE ABERT TJ'!N22</f>
        <v>29005151.43</v>
      </c>
      <c r="O14" s="229">
        <f t="shared" ref="O14" si="4">SUM(C14:N14)</f>
        <v>169472318</v>
      </c>
      <c r="P14" s="22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</row>
    <row r="15" spans="1:387" s="34" customFormat="1" ht="18" customHeight="1" thickBot="1" x14ac:dyDescent="0.3">
      <c r="A15" s="251" t="s">
        <v>43</v>
      </c>
      <c r="B15" s="251"/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29">
        <v>0</v>
      </c>
      <c r="P15" s="21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</row>
    <row r="16" spans="1:387" s="31" customFormat="1" ht="21" customHeight="1" thickBot="1" x14ac:dyDescent="0.25">
      <c r="A16" s="251" t="s">
        <v>50</v>
      </c>
      <c r="B16" s="251"/>
      <c r="C16" s="226">
        <f t="shared" ref="C16:J16" si="5">C17+C18+C19</f>
        <v>14686980.460000001</v>
      </c>
      <c r="D16" s="226">
        <f t="shared" si="5"/>
        <v>14664456.169999998</v>
      </c>
      <c r="E16" s="226">
        <f t="shared" si="5"/>
        <v>13929305.649999999</v>
      </c>
      <c r="F16" s="226">
        <f t="shared" si="5"/>
        <v>14376124.16</v>
      </c>
      <c r="G16" s="226">
        <f t="shared" si="5"/>
        <v>13533338.180000002</v>
      </c>
      <c r="H16" s="226">
        <f t="shared" si="5"/>
        <v>15407944.629999999</v>
      </c>
      <c r="I16" s="226">
        <f t="shared" si="5"/>
        <v>14369828.630000001</v>
      </c>
      <c r="J16" s="226">
        <f t="shared" si="5"/>
        <v>15307227.310000002</v>
      </c>
      <c r="K16" s="226">
        <f t="shared" ref="K16:O16" si="6">K17+K18+K19</f>
        <v>14275563.25</v>
      </c>
      <c r="L16" s="226">
        <f t="shared" si="6"/>
        <v>14330997.829999998</v>
      </c>
      <c r="M16" s="226">
        <f t="shared" si="6"/>
        <v>18692635.630000003</v>
      </c>
      <c r="N16" s="226">
        <f t="shared" si="6"/>
        <v>25209684.979999997</v>
      </c>
      <c r="O16" s="226">
        <f t="shared" si="6"/>
        <v>188784086.88</v>
      </c>
      <c r="P16" s="21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</row>
    <row r="17" spans="1:391" s="15" customFormat="1" ht="20.25" customHeight="1" x14ac:dyDescent="0.3">
      <c r="A17" s="253" t="s">
        <v>28</v>
      </c>
      <c r="B17" s="253"/>
      <c r="C17" s="231">
        <f>'3º QUA 2020 - BASE ABERT TJ'!C29</f>
        <v>11384273.33</v>
      </c>
      <c r="D17" s="231">
        <f>'3º QUA 2020 - BASE ABERT TJ'!D29</f>
        <v>11430163.569999998</v>
      </c>
      <c r="E17" s="231">
        <f>'3º QUA 2020 - BASE ABERT TJ'!E29</f>
        <v>10793427.869999999</v>
      </c>
      <c r="F17" s="231">
        <f>'3º QUA 2020 - BASE ABERT TJ'!F29</f>
        <v>11248604.560000001</v>
      </c>
      <c r="G17" s="231">
        <f>'3º QUA 2020 - BASE ABERT TJ'!G29</f>
        <v>10410743.770000001</v>
      </c>
      <c r="H17" s="231">
        <f>'3º QUA 2020 - BASE ABERT TJ'!H29</f>
        <v>12274501.279999999</v>
      </c>
      <c r="I17" s="231">
        <f>'3º QUA 2020 - BASE ABERT TJ'!I29</f>
        <v>11272462.050000001</v>
      </c>
      <c r="J17" s="231">
        <f>'3º QUA 2020 - BASE ABERT TJ'!J29</f>
        <v>12210499.270000001</v>
      </c>
      <c r="K17" s="231">
        <f>'3º QUA 2020 - BASE ABERT TJ'!K29</f>
        <v>11173500.950000001</v>
      </c>
      <c r="L17" s="231">
        <f>'3º QUA 2020 - BASE ABERT TJ'!L29</f>
        <v>11243084.369999999</v>
      </c>
      <c r="M17" s="231">
        <f>'3º QUA 2020 - BASE ABERT TJ'!M29</f>
        <v>11414272.970000001</v>
      </c>
      <c r="N17" s="231">
        <f>'3º QUA 2020 - BASE ABERT TJ'!N29</f>
        <v>22197711.069999997</v>
      </c>
      <c r="O17" s="232">
        <f>SUM(C17:N17)</f>
        <v>147053245.06</v>
      </c>
      <c r="P17" s="21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</row>
    <row r="18" spans="1:391" s="15" customFormat="1" ht="21" customHeight="1" x14ac:dyDescent="0.3">
      <c r="A18" s="253" t="s">
        <v>29</v>
      </c>
      <c r="B18" s="253"/>
      <c r="C18" s="231">
        <f>'3º QUA 2020 - BASE ABERT TJ'!C33</f>
        <v>3302707.13</v>
      </c>
      <c r="D18" s="231">
        <f>'3º QUA 2020 - BASE ABERT TJ'!D33</f>
        <v>3234292.6</v>
      </c>
      <c r="E18" s="231">
        <f>'3º QUA 2020 - BASE ABERT TJ'!E33</f>
        <v>3135877.78</v>
      </c>
      <c r="F18" s="231">
        <f>'3º QUA 2020 - BASE ABERT TJ'!F33</f>
        <v>3127519.6</v>
      </c>
      <c r="G18" s="231">
        <f>'3º QUA 2020 - BASE ABERT TJ'!G33</f>
        <v>3122594.41</v>
      </c>
      <c r="H18" s="231">
        <f>'3º QUA 2020 - BASE ABERT TJ'!H33</f>
        <v>3133443.35</v>
      </c>
      <c r="I18" s="231">
        <f>'3º QUA 2020 - BASE ABERT TJ'!I33</f>
        <v>3097366.58</v>
      </c>
      <c r="J18" s="231">
        <f>'3º QUA 2020 - BASE ABERT TJ'!J33</f>
        <v>3096728.04</v>
      </c>
      <c r="K18" s="231">
        <f>'3º QUA 2020 - BASE ABERT TJ'!K33</f>
        <v>3102062.3</v>
      </c>
      <c r="L18" s="231">
        <f>'3º QUA 2020 - BASE ABERT TJ'!L33</f>
        <v>3087913.46</v>
      </c>
      <c r="M18" s="231">
        <f>'3º QUA 2020 - BASE ABERT TJ'!M33</f>
        <v>7278362.6600000001</v>
      </c>
      <c r="N18" s="231">
        <f>'3º QUA 2020 - BASE ABERT TJ'!N33</f>
        <v>3011973.91</v>
      </c>
      <c r="O18" s="232">
        <f>SUM(C18:N18)</f>
        <v>41730841.820000008</v>
      </c>
      <c r="P18" s="219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</row>
    <row r="19" spans="1:391" s="15" customFormat="1" ht="18" customHeight="1" x14ac:dyDescent="0.3">
      <c r="A19" s="251" t="s">
        <v>44</v>
      </c>
      <c r="B19" s="251"/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2">
        <f>SUM(C19:N19)</f>
        <v>0</v>
      </c>
      <c r="P19" s="2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</row>
    <row r="20" spans="1:391" s="29" customFormat="1" ht="41.25" customHeight="1" x14ac:dyDescent="0.45">
      <c r="A20" s="252" t="s">
        <v>107</v>
      </c>
      <c r="B20" s="252"/>
      <c r="C20" s="233">
        <f>'3º QUA 2020 - BASE ABERT TJ'!K40</f>
        <v>0</v>
      </c>
      <c r="D20" s="233">
        <f>'3º QUA 2020 - BASE ABERT TJ'!L40</f>
        <v>0</v>
      </c>
      <c r="E20" s="233">
        <f>'3º QUA 2020 - BASE ABERT TJ'!M40</f>
        <v>0</v>
      </c>
      <c r="F20" s="233">
        <f>'3º QUA 2020 - BASE ABERT TJ'!N40</f>
        <v>0</v>
      </c>
      <c r="G20" s="233">
        <f>'3º QUA 2020 - BASE ABERT TJ'!O40</f>
        <v>0</v>
      </c>
      <c r="H20" s="233">
        <f>'3º QUA 2020 - BASE ABERT TJ'!P40</f>
        <v>0</v>
      </c>
      <c r="I20" s="233">
        <f>'3º QUA 2020 - BASE ABERT TJ'!Q40</f>
        <v>0</v>
      </c>
      <c r="J20" s="233">
        <f>'3º QUA 2020 - BASE ABERT TJ'!R40</f>
        <v>0</v>
      </c>
      <c r="K20" s="233">
        <f>'3º QUA 2020 - BASE ABERT TJ'!S40</f>
        <v>0</v>
      </c>
      <c r="L20" s="233">
        <f>'3º QUA 2020 - BASE ABERT TJ'!T40</f>
        <v>0</v>
      </c>
      <c r="M20" s="233">
        <f>'3º QUA 2020 - BASE ABERT TJ'!U40</f>
        <v>0</v>
      </c>
      <c r="N20" s="233">
        <f>'3º QUA 2020 - BASE ABERT TJ'!V40</f>
        <v>0</v>
      </c>
      <c r="O20" s="233">
        <f>'3º QUA 2020 - BASE ABERT TJ'!W40</f>
        <v>0</v>
      </c>
      <c r="P20" s="2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</row>
    <row r="21" spans="1:391" s="59" customFormat="1" ht="27.75" customHeight="1" x14ac:dyDescent="0.4">
      <c r="A21" s="259" t="s">
        <v>59</v>
      </c>
      <c r="B21" s="259"/>
      <c r="C21" s="234">
        <f t="shared" ref="C21:J21" si="7">C22+C23+C24+C25</f>
        <v>15593535.869999997</v>
      </c>
      <c r="D21" s="234">
        <f t="shared" si="7"/>
        <v>15014980.51</v>
      </c>
      <c r="E21" s="234">
        <f t="shared" si="7"/>
        <v>14501043.6</v>
      </c>
      <c r="F21" s="234">
        <f t="shared" si="7"/>
        <v>14936648.219999999</v>
      </c>
      <c r="G21" s="234">
        <f t="shared" si="7"/>
        <v>14268907.319999998</v>
      </c>
      <c r="H21" s="234">
        <f t="shared" si="7"/>
        <v>15757058.520000001</v>
      </c>
      <c r="I21" s="234">
        <f t="shared" si="7"/>
        <v>14648157.280000001</v>
      </c>
      <c r="J21" s="234">
        <f t="shared" si="7"/>
        <v>15584313.129999999</v>
      </c>
      <c r="K21" s="234">
        <f t="shared" ref="K21:O21" si="8">K22+K23+K24+K25</f>
        <v>14915472.310000001</v>
      </c>
      <c r="L21" s="234">
        <f t="shared" si="8"/>
        <v>14689120.889999999</v>
      </c>
      <c r="M21" s="234">
        <f t="shared" si="8"/>
        <v>19337789.890000001</v>
      </c>
      <c r="N21" s="234">
        <f t="shared" si="8"/>
        <v>26903385.539999999</v>
      </c>
      <c r="O21" s="234">
        <f t="shared" si="8"/>
        <v>196150413.08000001</v>
      </c>
      <c r="P21" s="222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  <c r="LE21" s="58"/>
      <c r="LF21" s="58"/>
      <c r="LG21" s="58"/>
      <c r="LH21" s="58"/>
      <c r="LI21" s="58"/>
      <c r="LJ21" s="58"/>
      <c r="LK21" s="58"/>
      <c r="LL21" s="58"/>
      <c r="LM21" s="58"/>
      <c r="LN21" s="58"/>
      <c r="LO21" s="58"/>
      <c r="LP21" s="58"/>
      <c r="LQ21" s="58"/>
      <c r="LR21" s="58"/>
      <c r="LS21" s="58"/>
      <c r="LT21" s="58"/>
      <c r="LU21" s="58"/>
      <c r="LV21" s="58"/>
      <c r="LW21" s="58"/>
      <c r="LX21" s="58"/>
      <c r="LY21" s="58"/>
      <c r="LZ21" s="58"/>
      <c r="MA21" s="58"/>
      <c r="MB21" s="58"/>
      <c r="MC21" s="58"/>
      <c r="MD21" s="58"/>
      <c r="ME21" s="58"/>
      <c r="MF21" s="58"/>
      <c r="MG21" s="58"/>
      <c r="MH21" s="58"/>
      <c r="MI21" s="58"/>
      <c r="MJ21" s="58"/>
      <c r="MK21" s="58"/>
      <c r="ML21" s="58"/>
      <c r="MM21" s="58"/>
      <c r="MN21" s="58"/>
      <c r="MO21" s="58"/>
      <c r="MP21" s="58"/>
      <c r="MQ21" s="58"/>
      <c r="MR21" s="58"/>
      <c r="MS21" s="58"/>
      <c r="MT21" s="58"/>
      <c r="MU21" s="58"/>
      <c r="MV21" s="58"/>
      <c r="MW21" s="58"/>
      <c r="MX21" s="58"/>
      <c r="MY21" s="58"/>
      <c r="MZ21" s="58"/>
      <c r="NA21" s="58"/>
      <c r="NB21" s="58"/>
      <c r="NC21" s="58"/>
      <c r="ND21" s="58"/>
      <c r="NE21" s="58"/>
      <c r="NF21" s="58"/>
      <c r="NG21" s="58"/>
      <c r="NH21" s="58"/>
      <c r="NI21" s="58"/>
      <c r="NJ21" s="58"/>
      <c r="NK21" s="58"/>
      <c r="NL21" s="58"/>
      <c r="NM21" s="58"/>
      <c r="NN21" s="58"/>
      <c r="NO21" s="58"/>
      <c r="NP21" s="58"/>
      <c r="NQ21" s="58"/>
      <c r="NR21" s="58"/>
      <c r="NS21" s="58"/>
      <c r="NT21" s="58"/>
      <c r="NU21" s="58"/>
      <c r="NV21" s="58"/>
      <c r="NW21" s="58"/>
    </row>
    <row r="22" spans="1:391" s="61" customFormat="1" ht="24.75" customHeight="1" x14ac:dyDescent="0.25">
      <c r="A22" s="260" t="s">
        <v>51</v>
      </c>
      <c r="B22" s="260"/>
      <c r="C22" s="235">
        <f>'3º QUA 2020 - BASE ABERT TJ'!C45</f>
        <v>0</v>
      </c>
      <c r="D22" s="235">
        <f>'3º QUA 2020 - BASE ABERT TJ'!D45</f>
        <v>0</v>
      </c>
      <c r="E22" s="235">
        <f>'3º QUA 2020 - BASE ABERT TJ'!E45</f>
        <v>0</v>
      </c>
      <c r="F22" s="235">
        <f>'3º QUA 2020 - BASE ABERT TJ'!F45</f>
        <v>0</v>
      </c>
      <c r="G22" s="235">
        <f>'3º QUA 2020 - BASE ABERT TJ'!G45</f>
        <v>0</v>
      </c>
      <c r="H22" s="235">
        <f>'3º QUA 2020 - BASE ABERT TJ'!H45</f>
        <v>0</v>
      </c>
      <c r="I22" s="235">
        <f>'3º QUA 2020 - BASE ABERT TJ'!I45</f>
        <v>0</v>
      </c>
      <c r="J22" s="235">
        <f>'3º QUA 2020 - BASE ABERT TJ'!J45</f>
        <v>0</v>
      </c>
      <c r="K22" s="235">
        <f>'3º QUA 2020 - BASE ABERT TJ'!K45</f>
        <v>0</v>
      </c>
      <c r="L22" s="235">
        <f>'3º QUA 2020 - BASE ABERT TJ'!L45</f>
        <v>0</v>
      </c>
      <c r="M22" s="235">
        <f>'3º QUA 2020 - BASE ABERT TJ'!M45</f>
        <v>0</v>
      </c>
      <c r="N22" s="235">
        <f>'3º QUA 2020 - BASE ABERT TJ'!N45</f>
        <v>0</v>
      </c>
      <c r="O22" s="235">
        <f>SUM(C22:N22)</f>
        <v>0</v>
      </c>
      <c r="P22" s="219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</row>
    <row r="23" spans="1:391" s="61" customFormat="1" ht="26.25" customHeight="1" x14ac:dyDescent="0.25">
      <c r="A23" s="260" t="s">
        <v>52</v>
      </c>
      <c r="B23" s="260"/>
      <c r="C23" s="235">
        <f>'3º QUA 2020 - BASE ABERT TJ'!C47</f>
        <v>79527.179999999993</v>
      </c>
      <c r="D23" s="235">
        <f>'3º QUA 2020 - BASE ABERT TJ'!D47</f>
        <v>79527.179999999993</v>
      </c>
      <c r="E23" s="235">
        <f>'3º QUA 2020 - BASE ABERT TJ'!E47</f>
        <v>79527.179999999993</v>
      </c>
      <c r="F23" s="235">
        <f>'3º QUA 2020 - BASE ABERT TJ'!F47</f>
        <v>74288.5</v>
      </c>
      <c r="G23" s="235">
        <f>'3º QUA 2020 - BASE ABERT TJ'!G47</f>
        <v>74288.5</v>
      </c>
      <c r="H23" s="235">
        <f>'3º QUA 2020 - BASE ABERT TJ'!H47</f>
        <v>76871.87</v>
      </c>
      <c r="I23" s="235">
        <f>'3º QUA 2020 - BASE ABERT TJ'!I47</f>
        <v>77123.899999999994</v>
      </c>
      <c r="J23" s="235">
        <f>'3º QUA 2020 - BASE ABERT TJ'!J47</f>
        <v>77123.899999999994</v>
      </c>
      <c r="K23" s="235">
        <f>'3º QUA 2020 - BASE ABERT TJ'!K47</f>
        <v>77123.899999999994</v>
      </c>
      <c r="L23" s="235">
        <f>'3º QUA 2020 - BASE ABERT TJ'!L47</f>
        <v>94462.97</v>
      </c>
      <c r="M23" s="235">
        <f>'3º QUA 2020 - BASE ABERT TJ'!M47</f>
        <v>199403.3</v>
      </c>
      <c r="N23" s="235">
        <f>'3º QUA 2020 - BASE ABERT TJ'!N47</f>
        <v>99701.65</v>
      </c>
      <c r="O23" s="235">
        <f>SUM(C23:N23)</f>
        <v>1088970.0299999998</v>
      </c>
      <c r="P23" s="21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</row>
    <row r="24" spans="1:391" s="65" customFormat="1" ht="25.5" customHeight="1" x14ac:dyDescent="0.45">
      <c r="A24" s="260" t="s">
        <v>53</v>
      </c>
      <c r="B24" s="260"/>
      <c r="C24" s="235">
        <f>'3º QUA 2020 - BASE ABERT TJ'!C49</f>
        <v>1329768.6199999999</v>
      </c>
      <c r="D24" s="235">
        <f>'3º QUA 2020 - BASE ABERT TJ'!D49</f>
        <v>777492.29</v>
      </c>
      <c r="E24" s="235">
        <f>'3º QUA 2020 - BASE ABERT TJ'!E49</f>
        <v>991354.74</v>
      </c>
      <c r="F24" s="235">
        <f>'3º QUA 2020 - BASE ABERT TJ'!F49</f>
        <v>982780.78</v>
      </c>
      <c r="G24" s="235">
        <f>'3º QUA 2020 - BASE ABERT TJ'!G49</f>
        <v>1119383.28</v>
      </c>
      <c r="H24" s="235">
        <f>'3º QUA 2020 - BASE ABERT TJ'!H49</f>
        <v>704107.34000000008</v>
      </c>
      <c r="I24" s="235">
        <f>'3º QUA 2020 - BASE ABERT TJ'!I49</f>
        <v>610006.99</v>
      </c>
      <c r="J24" s="235">
        <f>'3º QUA 2020 - BASE ABERT TJ'!J49</f>
        <v>552128.89</v>
      </c>
      <c r="K24" s="235">
        <f>'3º QUA 2020 - BASE ABERT TJ'!K49</f>
        <v>893703.77</v>
      </c>
      <c r="L24" s="235">
        <f>'3º QUA 2020 - BASE ABERT TJ'!L49</f>
        <v>583619.09000000008</v>
      </c>
      <c r="M24" s="235">
        <f>'3º QUA 2020 - BASE ABERT TJ'!M49</f>
        <v>856701.49</v>
      </c>
      <c r="N24" s="235">
        <f>'3º QUA 2020 - BASE ABERT TJ'!N49</f>
        <v>1926742.65</v>
      </c>
      <c r="O24" s="235">
        <f>SUM(C24:N24)</f>
        <v>11327789.930000002</v>
      </c>
      <c r="P24" s="219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</row>
    <row r="25" spans="1:391" s="66" customFormat="1" ht="21.75" customHeight="1" thickBot="1" x14ac:dyDescent="0.3">
      <c r="A25" s="261" t="s">
        <v>54</v>
      </c>
      <c r="B25" s="261"/>
      <c r="C25" s="236">
        <f>'3º QUA 2020 - BASE ABERT TJ'!C51</f>
        <v>14184240.069999998</v>
      </c>
      <c r="D25" s="236">
        <f>'3º QUA 2020 - BASE ABERT TJ'!D51</f>
        <v>14157961.039999999</v>
      </c>
      <c r="E25" s="236">
        <f>'3º QUA 2020 - BASE ABERT TJ'!E51</f>
        <v>13430161.68</v>
      </c>
      <c r="F25" s="236">
        <f>'3º QUA 2020 - BASE ABERT TJ'!F51</f>
        <v>13879578.939999999</v>
      </c>
      <c r="G25" s="236">
        <f>'3º QUA 2020 - BASE ABERT TJ'!G51</f>
        <v>13075235.539999999</v>
      </c>
      <c r="H25" s="236">
        <f>'3º QUA 2020 - BASE ABERT TJ'!H51</f>
        <v>14976079.310000001</v>
      </c>
      <c r="I25" s="236">
        <f>'3º QUA 2020 - BASE ABERT TJ'!I51</f>
        <v>13961026.390000001</v>
      </c>
      <c r="J25" s="236">
        <f>'3º QUA 2020 - BASE ABERT TJ'!J51</f>
        <v>14955060.34</v>
      </c>
      <c r="K25" s="236">
        <f>'3º QUA 2020 - BASE ABERT TJ'!K51</f>
        <v>13944644.640000001</v>
      </c>
      <c r="L25" s="236">
        <f>'3º QUA 2020 - BASE ABERT TJ'!L51</f>
        <v>14011038.829999998</v>
      </c>
      <c r="M25" s="236">
        <f>'3º QUA 2020 - BASE ABERT TJ'!M51</f>
        <v>18281685.100000001</v>
      </c>
      <c r="N25" s="236">
        <f>'3º QUA 2020 - BASE ABERT TJ'!N51</f>
        <v>24876941.239999998</v>
      </c>
      <c r="O25" s="235">
        <f>SUM(C25:N25)</f>
        <v>183733653.12</v>
      </c>
      <c r="P25" s="219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</row>
    <row r="26" spans="1:391" s="68" customFormat="1" ht="22.5" customHeight="1" thickTop="1" thickBot="1" x14ac:dyDescent="0.5">
      <c r="A26" s="258" t="s">
        <v>55</v>
      </c>
      <c r="B26" s="258"/>
      <c r="C26" s="227">
        <f t="shared" ref="C26:J26" si="9">C11-C21</f>
        <v>70454863.019999981</v>
      </c>
      <c r="D26" s="227">
        <f t="shared" si="9"/>
        <v>1455454.8199999984</v>
      </c>
      <c r="E26" s="227">
        <f t="shared" si="9"/>
        <v>62576975.319999985</v>
      </c>
      <c r="F26" s="227">
        <f t="shared" si="9"/>
        <v>130398650.88999999</v>
      </c>
      <c r="G26" s="227">
        <f t="shared" si="9"/>
        <v>75167634.910000011</v>
      </c>
      <c r="H26" s="227">
        <f t="shared" si="9"/>
        <v>67261510.11999999</v>
      </c>
      <c r="I26" s="227">
        <f t="shared" si="9"/>
        <v>98375205.25999999</v>
      </c>
      <c r="J26" s="227">
        <f t="shared" si="9"/>
        <v>63442994.660000011</v>
      </c>
      <c r="K26" s="227">
        <f t="shared" ref="K26:O26" si="10">K11-K21</f>
        <v>94302040.659999996</v>
      </c>
      <c r="L26" s="227">
        <f t="shared" si="10"/>
        <v>76522575.069999993</v>
      </c>
      <c r="M26" s="227">
        <f t="shared" si="10"/>
        <v>76562181.63000001</v>
      </c>
      <c r="N26" s="227">
        <f t="shared" si="10"/>
        <v>154878157.39000002</v>
      </c>
      <c r="O26" s="237">
        <f t="shared" si="10"/>
        <v>971398243.74999988</v>
      </c>
      <c r="P26" s="223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</row>
    <row r="27" spans="1:391" s="77" customFormat="1" ht="7.5" customHeight="1" thickTop="1" thickBot="1" x14ac:dyDescent="0.5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</row>
    <row r="28" spans="1:391" s="68" customFormat="1" ht="18.75" customHeight="1" thickTop="1" thickBot="1" x14ac:dyDescent="0.5">
      <c r="A28" s="258" t="s">
        <v>7</v>
      </c>
      <c r="B28" s="258"/>
      <c r="C28" s="265" t="s">
        <v>97</v>
      </c>
      <c r="D28" s="265"/>
      <c r="E28" s="265"/>
      <c r="F28" s="265"/>
      <c r="G28" s="265"/>
      <c r="H28" s="265"/>
      <c r="I28" s="265"/>
      <c r="J28" s="265" t="s">
        <v>48</v>
      </c>
      <c r="K28" s="265"/>
      <c r="L28" s="265"/>
      <c r="M28" s="265"/>
      <c r="N28" s="265"/>
      <c r="O28" s="265"/>
      <c r="P28" s="26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</row>
    <row r="29" spans="1:391" s="79" customFormat="1" ht="19.5" thickTop="1" thickBot="1" x14ac:dyDescent="0.3">
      <c r="A29" s="252" t="s">
        <v>45</v>
      </c>
      <c r="B29" s="252"/>
      <c r="C29" s="273">
        <f>'3º QUA 2020 - BASE ABERT TJ'!O62</f>
        <v>24196556795.52</v>
      </c>
      <c r="D29" s="273"/>
      <c r="E29" s="273"/>
      <c r="F29" s="273"/>
      <c r="G29" s="273"/>
      <c r="H29" s="273"/>
      <c r="I29" s="273"/>
      <c r="J29" s="267"/>
      <c r="K29" s="267"/>
      <c r="L29" s="267"/>
      <c r="M29" s="267"/>
      <c r="N29" s="267"/>
      <c r="O29" s="267"/>
      <c r="P29" s="26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</row>
    <row r="30" spans="1:391" s="79" customFormat="1" ht="31.5" customHeight="1" thickTop="1" thickBot="1" x14ac:dyDescent="0.3">
      <c r="A30" s="252" t="s">
        <v>138</v>
      </c>
      <c r="B30" s="252"/>
      <c r="C30" s="273">
        <f>'3º QUA 2020 - BASE ABERT TJ'!O63</f>
        <v>21790000</v>
      </c>
      <c r="D30" s="273"/>
      <c r="E30" s="273"/>
      <c r="F30" s="273"/>
      <c r="G30" s="273"/>
      <c r="H30" s="273"/>
      <c r="I30" s="273"/>
      <c r="J30" s="274"/>
      <c r="K30" s="275"/>
      <c r="L30" s="275"/>
      <c r="M30" s="275"/>
      <c r="N30" s="275"/>
      <c r="O30" s="275"/>
      <c r="P30" s="276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</row>
    <row r="31" spans="1:391" s="79" customFormat="1" ht="39.75" customHeight="1" thickTop="1" thickBot="1" x14ac:dyDescent="0.3">
      <c r="A31" s="264" t="s">
        <v>139</v>
      </c>
      <c r="B31" s="264"/>
      <c r="C31" s="273">
        <f>'3º QUA 2020 - BASE ABERT TJ'!O64</f>
        <v>24174766795.52</v>
      </c>
      <c r="D31" s="273"/>
      <c r="E31" s="273"/>
      <c r="F31" s="273"/>
      <c r="G31" s="273"/>
      <c r="H31" s="273"/>
      <c r="I31" s="273"/>
      <c r="J31" s="274"/>
      <c r="K31" s="275"/>
      <c r="L31" s="275"/>
      <c r="M31" s="275"/>
      <c r="N31" s="275"/>
      <c r="O31" s="275"/>
      <c r="P31" s="276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</row>
    <row r="32" spans="1:391" s="79" customFormat="1" ht="26.25" customHeight="1" thickTop="1" thickBot="1" x14ac:dyDescent="0.3">
      <c r="A32" s="252" t="s">
        <v>140</v>
      </c>
      <c r="B32" s="252"/>
      <c r="C32" s="273">
        <f>'3º QUA 2020 - BASE ABERT TJ'!O65</f>
        <v>209911805</v>
      </c>
      <c r="D32" s="273"/>
      <c r="E32" s="273"/>
      <c r="F32" s="273"/>
      <c r="G32" s="273"/>
      <c r="H32" s="273"/>
      <c r="I32" s="273"/>
      <c r="J32" s="267"/>
      <c r="K32" s="267"/>
      <c r="L32" s="267"/>
      <c r="M32" s="267"/>
      <c r="N32" s="267"/>
      <c r="O32" s="267"/>
      <c r="P32" s="267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  <c r="JL32" s="69"/>
      <c r="JM32" s="69"/>
      <c r="JN32" s="69"/>
      <c r="JO32" s="69"/>
      <c r="JP32" s="69"/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69"/>
      <c r="KF32" s="69"/>
      <c r="KG32" s="69"/>
      <c r="KH32" s="69"/>
      <c r="KI32" s="69"/>
      <c r="KJ32" s="69"/>
      <c r="KK32" s="69"/>
      <c r="KL32" s="69"/>
      <c r="KM32" s="69"/>
      <c r="KN32" s="69"/>
      <c r="KO32" s="69"/>
      <c r="KP32" s="69"/>
      <c r="KQ32" s="69"/>
      <c r="KR32" s="69"/>
      <c r="KS32" s="69"/>
      <c r="KT32" s="69"/>
      <c r="KU32" s="69"/>
      <c r="KV32" s="69"/>
      <c r="KW32" s="69"/>
      <c r="KX32" s="69"/>
      <c r="KY32" s="69"/>
      <c r="KZ32" s="69"/>
      <c r="LA32" s="69"/>
      <c r="LB32" s="69"/>
      <c r="LC32" s="69"/>
      <c r="LD32" s="69"/>
      <c r="LE32" s="69"/>
      <c r="LF32" s="69"/>
      <c r="LG32" s="69"/>
      <c r="LH32" s="69"/>
      <c r="LI32" s="69"/>
      <c r="LJ32" s="69"/>
      <c r="LK32" s="69"/>
      <c r="LL32" s="69"/>
      <c r="LM32" s="69"/>
      <c r="LN32" s="69"/>
      <c r="LO32" s="69"/>
      <c r="LP32" s="69"/>
      <c r="LQ32" s="69"/>
      <c r="LR32" s="69"/>
      <c r="LS32" s="69"/>
      <c r="LT32" s="69"/>
      <c r="LU32" s="69"/>
      <c r="LV32" s="69"/>
      <c r="LW32" s="69"/>
      <c r="LX32" s="69"/>
      <c r="LY32" s="69"/>
      <c r="LZ32" s="69"/>
      <c r="MA32" s="69"/>
      <c r="MB32" s="69"/>
      <c r="MC32" s="69"/>
      <c r="MD32" s="69"/>
      <c r="ME32" s="69"/>
      <c r="MF32" s="69"/>
      <c r="MG32" s="69"/>
      <c r="MH32" s="69"/>
      <c r="MI32" s="69"/>
      <c r="MJ32" s="69"/>
      <c r="MK32" s="69"/>
      <c r="ML32" s="69"/>
      <c r="MM32" s="69"/>
      <c r="MN32" s="69"/>
      <c r="MO32" s="69"/>
      <c r="MP32" s="69"/>
      <c r="MQ32" s="69"/>
      <c r="MR32" s="69"/>
      <c r="MS32" s="69"/>
      <c r="MT32" s="69"/>
      <c r="MU32" s="69"/>
      <c r="MV32" s="69"/>
      <c r="MW32" s="69"/>
      <c r="MX32" s="69"/>
      <c r="MY32" s="69"/>
      <c r="MZ32" s="69"/>
      <c r="NA32" s="69"/>
      <c r="NB32" s="69"/>
      <c r="NC32" s="69"/>
      <c r="ND32" s="69"/>
      <c r="NE32" s="69"/>
      <c r="NF32" s="69"/>
      <c r="NG32" s="69"/>
      <c r="NH32" s="69"/>
      <c r="NI32" s="69"/>
      <c r="NJ32" s="69"/>
      <c r="NK32" s="69"/>
      <c r="NL32" s="69"/>
      <c r="NM32" s="69"/>
      <c r="NN32" s="69"/>
      <c r="NO32" s="69"/>
      <c r="NP32" s="69"/>
      <c r="NQ32" s="69"/>
      <c r="NR32" s="69"/>
      <c r="NS32" s="69"/>
      <c r="NT32" s="69"/>
      <c r="NU32" s="69"/>
      <c r="NV32" s="69"/>
      <c r="NW32" s="69"/>
    </row>
    <row r="33" spans="1:387" s="79" customFormat="1" ht="19.5" customHeight="1" thickTop="1" thickBot="1" x14ac:dyDescent="0.3">
      <c r="A33" s="264" t="s">
        <v>141</v>
      </c>
      <c r="B33" s="264"/>
      <c r="C33" s="273">
        <f>'3º QUA 2020 - BASE ABERT TJ'!O66</f>
        <v>23964854990.52</v>
      </c>
      <c r="D33" s="273"/>
      <c r="E33" s="273"/>
      <c r="F33" s="273"/>
      <c r="G33" s="273"/>
      <c r="H33" s="273"/>
      <c r="I33" s="273"/>
      <c r="J33" s="267"/>
      <c r="K33" s="267"/>
      <c r="L33" s="267"/>
      <c r="M33" s="267"/>
      <c r="N33" s="267"/>
      <c r="O33" s="267"/>
      <c r="P33" s="26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/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  <c r="LC33" s="69"/>
      <c r="LD33" s="69"/>
      <c r="LE33" s="69"/>
      <c r="LF33" s="69"/>
      <c r="LG33" s="69"/>
      <c r="LH33" s="69"/>
      <c r="LI33" s="69"/>
      <c r="LJ33" s="69"/>
      <c r="LK33" s="69"/>
      <c r="LL33" s="69"/>
      <c r="LM33" s="69"/>
      <c r="LN33" s="69"/>
      <c r="LO33" s="69"/>
      <c r="LP33" s="69"/>
      <c r="LQ33" s="69"/>
      <c r="LR33" s="69"/>
      <c r="LS33" s="69"/>
      <c r="LT33" s="69"/>
      <c r="LU33" s="69"/>
      <c r="LV33" s="69"/>
      <c r="LW33" s="69"/>
      <c r="LX33" s="69"/>
      <c r="LY33" s="69"/>
      <c r="LZ33" s="69"/>
      <c r="MA33" s="69"/>
      <c r="MB33" s="69"/>
      <c r="MC33" s="69"/>
      <c r="MD33" s="69"/>
      <c r="ME33" s="69"/>
      <c r="MF33" s="69"/>
      <c r="MG33" s="69"/>
      <c r="MH33" s="69"/>
      <c r="MI33" s="69"/>
      <c r="MJ33" s="69"/>
      <c r="MK33" s="69"/>
      <c r="ML33" s="69"/>
      <c r="MM33" s="69"/>
      <c r="MN33" s="69"/>
      <c r="MO33" s="69"/>
      <c r="MP33" s="69"/>
      <c r="MQ33" s="69"/>
      <c r="MR33" s="69"/>
      <c r="MS33" s="69"/>
      <c r="MT33" s="69"/>
      <c r="MU33" s="69"/>
      <c r="MV33" s="69"/>
      <c r="MW33" s="69"/>
      <c r="MX33" s="69"/>
      <c r="MY33" s="69"/>
      <c r="MZ33" s="69"/>
      <c r="NA33" s="69"/>
      <c r="NB33" s="69"/>
      <c r="NC33" s="69"/>
      <c r="ND33" s="69"/>
      <c r="NE33" s="69"/>
      <c r="NF33" s="69"/>
      <c r="NG33" s="69"/>
      <c r="NH33" s="69"/>
      <c r="NI33" s="69"/>
      <c r="NJ33" s="69"/>
      <c r="NK33" s="69"/>
      <c r="NL33" s="69"/>
      <c r="NM33" s="69"/>
      <c r="NN33" s="69"/>
      <c r="NO33" s="69"/>
      <c r="NP33" s="69"/>
      <c r="NQ33" s="69"/>
      <c r="NR33" s="69"/>
      <c r="NS33" s="69"/>
      <c r="NT33" s="69"/>
      <c r="NU33" s="69"/>
      <c r="NV33" s="69"/>
      <c r="NW33" s="69"/>
    </row>
    <row r="34" spans="1:387" s="71" customFormat="1" ht="24" customHeight="1" thickTop="1" x14ac:dyDescent="0.25">
      <c r="A34" s="262" t="s">
        <v>56</v>
      </c>
      <c r="B34" s="262"/>
      <c r="C34" s="268">
        <f>O26</f>
        <v>971398243.74999988</v>
      </c>
      <c r="D34" s="268"/>
      <c r="E34" s="268"/>
      <c r="F34" s="268"/>
      <c r="G34" s="268"/>
      <c r="H34" s="268"/>
      <c r="I34" s="268"/>
      <c r="J34" s="268">
        <f>O26*100/C33</f>
        <v>4.0534284231399056</v>
      </c>
      <c r="K34" s="268"/>
      <c r="L34" s="268"/>
      <c r="M34" s="268"/>
      <c r="N34" s="268"/>
      <c r="O34" s="268"/>
      <c r="P34" s="268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0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70"/>
      <c r="KD34" s="70"/>
      <c r="KE34" s="70"/>
      <c r="KF34" s="70"/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</row>
    <row r="35" spans="1:387" s="19" customFormat="1" ht="24.75" customHeight="1" x14ac:dyDescent="0.2">
      <c r="A35" s="253" t="s">
        <v>57</v>
      </c>
      <c r="B35" s="253"/>
      <c r="C35" s="266">
        <f>C33/100*J35</f>
        <v>1437891299.4312</v>
      </c>
      <c r="D35" s="266"/>
      <c r="E35" s="266"/>
      <c r="F35" s="266"/>
      <c r="G35" s="266"/>
      <c r="H35" s="266"/>
      <c r="I35" s="266"/>
      <c r="J35" s="266">
        <v>6</v>
      </c>
      <c r="K35" s="266"/>
      <c r="L35" s="266"/>
      <c r="M35" s="266"/>
      <c r="N35" s="266"/>
      <c r="O35" s="266"/>
      <c r="P35" s="266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</row>
    <row r="36" spans="1:387" ht="30.75" customHeight="1" x14ac:dyDescent="0.2">
      <c r="A36" s="253" t="s">
        <v>46</v>
      </c>
      <c r="B36" s="253"/>
      <c r="C36" s="266">
        <f>C33/100*J36</f>
        <v>1365996734.45964</v>
      </c>
      <c r="D36" s="266"/>
      <c r="E36" s="266"/>
      <c r="F36" s="266"/>
      <c r="G36" s="266"/>
      <c r="H36" s="266"/>
      <c r="I36" s="266"/>
      <c r="J36" s="266">
        <v>5.7</v>
      </c>
      <c r="K36" s="266"/>
      <c r="L36" s="266"/>
      <c r="M36" s="266"/>
      <c r="N36" s="266"/>
      <c r="O36" s="266"/>
      <c r="P36" s="266"/>
    </row>
    <row r="37" spans="1:387" ht="27.75" customHeight="1" x14ac:dyDescent="0.2">
      <c r="A37" s="253" t="s">
        <v>58</v>
      </c>
      <c r="B37" s="253"/>
      <c r="C37" s="266">
        <f>C33/100*J37</f>
        <v>1294102169.48808</v>
      </c>
      <c r="D37" s="266"/>
      <c r="E37" s="266"/>
      <c r="F37" s="266"/>
      <c r="G37" s="266"/>
      <c r="H37" s="266"/>
      <c r="I37" s="266"/>
      <c r="J37" s="266">
        <v>5.4</v>
      </c>
      <c r="K37" s="266"/>
      <c r="L37" s="266"/>
      <c r="M37" s="266"/>
      <c r="N37" s="266"/>
      <c r="O37" s="266"/>
      <c r="P37" s="266"/>
    </row>
    <row r="38" spans="1:387" x14ac:dyDescent="0.2">
      <c r="A38" s="271" t="s">
        <v>142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</row>
    <row r="39" spans="1:387" x14ac:dyDescent="0.2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</row>
    <row r="40" spans="1:387" x14ac:dyDescent="0.2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</row>
    <row r="41" spans="1:387" x14ac:dyDescent="0.2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</row>
    <row r="42" spans="1:387" x14ac:dyDescent="0.2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</row>
    <row r="43" spans="1:387" ht="27" customHeight="1" x14ac:dyDescent="0.25">
      <c r="A43" s="270" t="s">
        <v>100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</row>
    <row r="44" spans="1:387" ht="18.75" customHeight="1" x14ac:dyDescent="0.25">
      <c r="A44" s="270" t="s">
        <v>95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</row>
    <row r="45" spans="1:387" ht="15" x14ac:dyDescent="0.25">
      <c r="A45" s="270" t="s">
        <v>98</v>
      </c>
      <c r="B45" s="270"/>
      <c r="C45" s="270"/>
      <c r="D45" s="270"/>
      <c r="E45" s="243"/>
      <c r="F45" s="243"/>
      <c r="G45" s="243"/>
      <c r="H45" s="243"/>
      <c r="I45" s="243"/>
      <c r="J45" s="270" t="s">
        <v>13</v>
      </c>
      <c r="K45" s="270"/>
      <c r="L45" s="270"/>
      <c r="M45" s="270"/>
      <c r="N45" s="270"/>
      <c r="O45" s="270"/>
      <c r="P45" s="270"/>
    </row>
    <row r="46" spans="1:387" ht="18" customHeight="1" x14ac:dyDescent="0.25">
      <c r="A46" s="270" t="s">
        <v>99</v>
      </c>
      <c r="B46" s="270"/>
      <c r="C46" s="270"/>
      <c r="D46" s="270"/>
      <c r="E46" s="244"/>
      <c r="F46" s="243"/>
      <c r="G46" s="244"/>
      <c r="H46" s="244"/>
      <c r="I46" s="244"/>
      <c r="J46" s="270" t="s">
        <v>96</v>
      </c>
      <c r="K46" s="270"/>
      <c r="L46" s="270"/>
      <c r="M46" s="270"/>
      <c r="N46" s="270"/>
      <c r="O46" s="270"/>
      <c r="P46" s="270"/>
    </row>
    <row r="47" spans="1:387" ht="18" x14ac:dyDescent="0.25">
      <c r="A47" s="272"/>
      <c r="B47" s="272"/>
      <c r="C47" s="116"/>
      <c r="E47" s="114"/>
      <c r="G47" s="114"/>
      <c r="H47" s="269"/>
      <c r="I47" s="269"/>
      <c r="J47" s="269"/>
      <c r="K47" s="116"/>
      <c r="L47" s="116"/>
      <c r="M47" s="116"/>
      <c r="N47" s="116"/>
      <c r="O47" s="114"/>
      <c r="P47" s="114"/>
    </row>
    <row r="48" spans="1:387" x14ac:dyDescent="0.2">
      <c r="O48"/>
    </row>
    <row r="49" spans="15:15" x14ac:dyDescent="0.2">
      <c r="O49"/>
    </row>
    <row r="50" spans="15:15" x14ac:dyDescent="0.2">
      <c r="O50"/>
    </row>
    <row r="51" spans="15:15" x14ac:dyDescent="0.2">
      <c r="O51"/>
    </row>
    <row r="52" spans="15:15" x14ac:dyDescent="0.2">
      <c r="O52"/>
    </row>
    <row r="53" spans="15:15" x14ac:dyDescent="0.2">
      <c r="O53"/>
    </row>
    <row r="54" spans="15:15" x14ac:dyDescent="0.2">
      <c r="O54"/>
    </row>
    <row r="55" spans="15:15" x14ac:dyDescent="0.2">
      <c r="O55"/>
    </row>
    <row r="56" spans="15:15" x14ac:dyDescent="0.2">
      <c r="O56"/>
    </row>
    <row r="57" spans="15:15" x14ac:dyDescent="0.2">
      <c r="O57"/>
    </row>
    <row r="58" spans="15:15" x14ac:dyDescent="0.2">
      <c r="O58"/>
    </row>
    <row r="59" spans="15:15" x14ac:dyDescent="0.2">
      <c r="O59"/>
    </row>
    <row r="60" spans="15:15" x14ac:dyDescent="0.2">
      <c r="O60"/>
    </row>
    <row r="61" spans="15:15" x14ac:dyDescent="0.2">
      <c r="O61"/>
    </row>
    <row r="62" spans="15:15" x14ac:dyDescent="0.2">
      <c r="O62"/>
    </row>
    <row r="63" spans="15:15" x14ac:dyDescent="0.2">
      <c r="O63"/>
    </row>
    <row r="64" spans="15:15" x14ac:dyDescent="0.2">
      <c r="O64"/>
    </row>
    <row r="65" spans="15:15" x14ac:dyDescent="0.2">
      <c r="O65"/>
    </row>
    <row r="66" spans="15:15" x14ac:dyDescent="0.2">
      <c r="O66"/>
    </row>
    <row r="67" spans="15:15" x14ac:dyDescent="0.2">
      <c r="O67"/>
    </row>
    <row r="68" spans="15:15" x14ac:dyDescent="0.2">
      <c r="O68"/>
    </row>
    <row r="69" spans="15:15" x14ac:dyDescent="0.2">
      <c r="O69"/>
    </row>
    <row r="70" spans="15:15" x14ac:dyDescent="0.2">
      <c r="O70"/>
    </row>
    <row r="71" spans="15:15" x14ac:dyDescent="0.2">
      <c r="O71"/>
    </row>
    <row r="72" spans="15:15" x14ac:dyDescent="0.2">
      <c r="O72"/>
    </row>
    <row r="73" spans="15:15" x14ac:dyDescent="0.2">
      <c r="O73"/>
    </row>
    <row r="74" spans="15:15" x14ac:dyDescent="0.2">
      <c r="O74"/>
    </row>
    <row r="75" spans="15:15" x14ac:dyDescent="0.2">
      <c r="O75"/>
    </row>
    <row r="76" spans="15:15" x14ac:dyDescent="0.2">
      <c r="O76"/>
    </row>
    <row r="77" spans="15:15" x14ac:dyDescent="0.2">
      <c r="O77"/>
    </row>
    <row r="78" spans="15:15" x14ac:dyDescent="0.2">
      <c r="O78"/>
    </row>
    <row r="79" spans="15:15" x14ac:dyDescent="0.2">
      <c r="O79"/>
    </row>
    <row r="80" spans="15:15" x14ac:dyDescent="0.2">
      <c r="O80"/>
    </row>
    <row r="81" spans="15:15" x14ac:dyDescent="0.2">
      <c r="O81"/>
    </row>
    <row r="82" spans="15:15" x14ac:dyDescent="0.2">
      <c r="O82"/>
    </row>
    <row r="83" spans="15:15" x14ac:dyDescent="0.2">
      <c r="O83"/>
    </row>
    <row r="84" spans="15:15" x14ac:dyDescent="0.2">
      <c r="O84"/>
    </row>
    <row r="85" spans="15:15" x14ac:dyDescent="0.2">
      <c r="O85"/>
    </row>
    <row r="86" spans="15:15" x14ac:dyDescent="0.2">
      <c r="O86"/>
    </row>
    <row r="87" spans="15:15" x14ac:dyDescent="0.2">
      <c r="O87"/>
    </row>
    <row r="88" spans="15:15" x14ac:dyDescent="0.2">
      <c r="O88"/>
    </row>
    <row r="89" spans="15:15" x14ac:dyDescent="0.2">
      <c r="O89"/>
    </row>
    <row r="90" spans="15:15" x14ac:dyDescent="0.2">
      <c r="O90"/>
    </row>
    <row r="91" spans="15:15" x14ac:dyDescent="0.2">
      <c r="O91"/>
    </row>
    <row r="92" spans="15:15" x14ac:dyDescent="0.2">
      <c r="O92"/>
    </row>
    <row r="93" spans="15:15" x14ac:dyDescent="0.2">
      <c r="O93"/>
    </row>
    <row r="94" spans="15:15" x14ac:dyDescent="0.2">
      <c r="O94"/>
    </row>
    <row r="95" spans="15:15" x14ac:dyDescent="0.2">
      <c r="O95"/>
    </row>
    <row r="96" spans="15:15" x14ac:dyDescent="0.2">
      <c r="O96"/>
    </row>
    <row r="97" spans="15:15" x14ac:dyDescent="0.2">
      <c r="O97"/>
    </row>
    <row r="98" spans="15:15" x14ac:dyDescent="0.2">
      <c r="O98"/>
    </row>
    <row r="99" spans="15:15" x14ac:dyDescent="0.2">
      <c r="O99"/>
    </row>
    <row r="100" spans="15:15" x14ac:dyDescent="0.2">
      <c r="O100"/>
    </row>
    <row r="908" spans="1:391" s="1" customForma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  <c r="IW908"/>
      <c r="IX908"/>
      <c r="IY908"/>
      <c r="IZ908"/>
      <c r="JA908"/>
      <c r="JB908"/>
      <c r="JC908"/>
      <c r="JD908"/>
      <c r="JE908"/>
      <c r="JF908"/>
      <c r="JG908"/>
      <c r="JH908"/>
      <c r="JI908"/>
      <c r="JJ908"/>
      <c r="JK908"/>
      <c r="JL908"/>
      <c r="JM908"/>
      <c r="JN908"/>
      <c r="JO908"/>
      <c r="JP908"/>
      <c r="JQ908"/>
      <c r="JR908"/>
      <c r="JS908"/>
      <c r="JT908"/>
      <c r="JU908"/>
      <c r="JV908"/>
      <c r="JW908"/>
      <c r="JX908"/>
      <c r="JY908"/>
      <c r="JZ908"/>
      <c r="KA908"/>
      <c r="KB908"/>
      <c r="KC908"/>
      <c r="KD908"/>
      <c r="KE908"/>
      <c r="KF908"/>
      <c r="KG908"/>
      <c r="KH908"/>
      <c r="KI908"/>
      <c r="KJ908"/>
      <c r="KK908"/>
      <c r="KL908"/>
      <c r="KM908"/>
      <c r="KN908"/>
      <c r="KO908"/>
      <c r="KP908"/>
      <c r="KQ908"/>
      <c r="KR908"/>
      <c r="KS908"/>
      <c r="KT908"/>
      <c r="KU908"/>
      <c r="KV908"/>
      <c r="KW908"/>
      <c r="KX908"/>
      <c r="KY908"/>
      <c r="KZ908"/>
      <c r="LA908"/>
      <c r="LB908"/>
      <c r="LC908"/>
      <c r="LD908"/>
      <c r="LE908"/>
      <c r="LF908"/>
      <c r="LG908"/>
      <c r="LH908"/>
      <c r="LI908"/>
      <c r="LJ908"/>
      <c r="LK908"/>
      <c r="LL908"/>
      <c r="LM908"/>
      <c r="LN908"/>
      <c r="LO908"/>
      <c r="LP908"/>
      <c r="LQ908"/>
      <c r="LR908"/>
      <c r="LS908"/>
      <c r="LT908"/>
      <c r="LU908"/>
      <c r="LV908"/>
      <c r="LW908"/>
      <c r="LX908"/>
      <c r="LY908"/>
      <c r="LZ908"/>
      <c r="MA908"/>
      <c r="MB908"/>
      <c r="MC908"/>
      <c r="MD908"/>
      <c r="ME908"/>
      <c r="MF908"/>
      <c r="MG908"/>
      <c r="MH908"/>
      <c r="MI908"/>
      <c r="MJ908"/>
      <c r="MK908"/>
      <c r="ML908"/>
      <c r="MM908"/>
      <c r="MN908"/>
      <c r="MO908"/>
      <c r="MP908"/>
      <c r="MQ908"/>
      <c r="MR908"/>
      <c r="MS908"/>
      <c r="MT908"/>
      <c r="MU908"/>
      <c r="MV908"/>
      <c r="MW908"/>
      <c r="MX908"/>
      <c r="MY908"/>
      <c r="MZ908"/>
      <c r="NA908"/>
      <c r="NB908"/>
      <c r="NC908"/>
      <c r="ND908"/>
      <c r="NE908"/>
      <c r="NF908"/>
      <c r="NG908"/>
      <c r="NH908"/>
      <c r="NI908"/>
      <c r="NJ908"/>
      <c r="NK908"/>
      <c r="NL908"/>
      <c r="NM908"/>
      <c r="NN908"/>
      <c r="NO908"/>
      <c r="NP908"/>
      <c r="NQ908"/>
      <c r="NR908"/>
      <c r="NS908"/>
      <c r="NT908"/>
      <c r="NU908"/>
      <c r="NV908"/>
      <c r="NW908"/>
      <c r="NX908"/>
      <c r="NY908"/>
      <c r="NZ908"/>
      <c r="OA908"/>
    </row>
  </sheetData>
  <mergeCells count="70">
    <mergeCell ref="A30:B30"/>
    <mergeCell ref="C30:I30"/>
    <mergeCell ref="J30:P30"/>
    <mergeCell ref="A31:B31"/>
    <mergeCell ref="C31:I31"/>
    <mergeCell ref="J31:P31"/>
    <mergeCell ref="J36:P36"/>
    <mergeCell ref="J37:P37"/>
    <mergeCell ref="C29:I29"/>
    <mergeCell ref="C32:I32"/>
    <mergeCell ref="C33:I33"/>
    <mergeCell ref="C34:I34"/>
    <mergeCell ref="C35:I35"/>
    <mergeCell ref="H47:J47"/>
    <mergeCell ref="A37:B37"/>
    <mergeCell ref="A43:P43"/>
    <mergeCell ref="A44:P44"/>
    <mergeCell ref="A38:P38"/>
    <mergeCell ref="A39:P39"/>
    <mergeCell ref="C37:I37"/>
    <mergeCell ref="A47:B47"/>
    <mergeCell ref="J45:P45"/>
    <mergeCell ref="J46:P46"/>
    <mergeCell ref="A45:D45"/>
    <mergeCell ref="A46:D46"/>
    <mergeCell ref="A40:P40"/>
    <mergeCell ref="A41:P41"/>
    <mergeCell ref="A34:B34"/>
    <mergeCell ref="A36:B36"/>
    <mergeCell ref="A27:P27"/>
    <mergeCell ref="A28:B28"/>
    <mergeCell ref="A35:B35"/>
    <mergeCell ref="A29:B29"/>
    <mergeCell ref="A32:B32"/>
    <mergeCell ref="A33:B33"/>
    <mergeCell ref="C28:I28"/>
    <mergeCell ref="C36:I36"/>
    <mergeCell ref="J28:P28"/>
    <mergeCell ref="J29:P29"/>
    <mergeCell ref="J32:P32"/>
    <mergeCell ref="J33:P33"/>
    <mergeCell ref="J34:P34"/>
    <mergeCell ref="J35:P35"/>
    <mergeCell ref="A21:B21"/>
    <mergeCell ref="A22:B22"/>
    <mergeCell ref="A25:B25"/>
    <mergeCell ref="A26:B26"/>
    <mergeCell ref="A23:B23"/>
    <mergeCell ref="A24:B24"/>
    <mergeCell ref="A6:P6"/>
    <mergeCell ref="A16:B16"/>
    <mergeCell ref="A20:B20"/>
    <mergeCell ref="A18:B18"/>
    <mergeCell ref="A19:B19"/>
    <mergeCell ref="A17:B17"/>
    <mergeCell ref="A7:B10"/>
    <mergeCell ref="C7:P7"/>
    <mergeCell ref="C8:P8"/>
    <mergeCell ref="C9:O9"/>
    <mergeCell ref="P9:P10"/>
    <mergeCell ref="A13:B13"/>
    <mergeCell ref="A14:B14"/>
    <mergeCell ref="A15:B15"/>
    <mergeCell ref="A11:B11"/>
    <mergeCell ref="A12:B12"/>
    <mergeCell ref="A1:P1"/>
    <mergeCell ref="A2:P2"/>
    <mergeCell ref="A3:P3"/>
    <mergeCell ref="A4:P4"/>
    <mergeCell ref="A5:P5"/>
  </mergeCells>
  <printOptions horizontalCentered="1"/>
  <pageMargins left="0.19685039370078741" right="0.19685039370078741" top="0" bottom="0" header="7.874015748031496E-2" footer="0.11811023622047245"/>
  <pageSetup paperSize="9" scale="55" firstPageNumber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A940"/>
  <sheetViews>
    <sheetView tabSelected="1" zoomScale="70" zoomScaleNormal="70" workbookViewId="0">
      <pane xSplit="2" ySplit="11" topLeftCell="C27" activePane="bottomRight" state="frozen"/>
      <selection pane="topRight" activeCell="B1" sqref="B1"/>
      <selection pane="bottomLeft" activeCell="A4" sqref="A4"/>
      <selection pane="bottomRight" activeCell="A14" sqref="A14:B14"/>
    </sheetView>
  </sheetViews>
  <sheetFormatPr defaultRowHeight="12.75" x14ac:dyDescent="0.2"/>
  <cols>
    <col min="1" max="1" width="14" customWidth="1"/>
    <col min="2" max="2" width="30.85546875" customWidth="1"/>
    <col min="3" max="3" width="18.5703125" customWidth="1"/>
    <col min="4" max="4" width="18.140625" customWidth="1"/>
    <col min="5" max="5" width="18.85546875" customWidth="1"/>
    <col min="6" max="6" width="19" customWidth="1"/>
    <col min="7" max="7" width="18.85546875" customWidth="1"/>
    <col min="8" max="8" width="19" customWidth="1"/>
    <col min="9" max="9" width="18.7109375" customWidth="1"/>
    <col min="10" max="10" width="18.5703125" customWidth="1"/>
    <col min="11" max="11" width="18.28515625" customWidth="1"/>
    <col min="12" max="12" width="19" customWidth="1"/>
    <col min="13" max="13" width="18.42578125" customWidth="1"/>
    <col min="14" max="14" width="19.5703125" customWidth="1"/>
    <col min="15" max="15" width="19.5703125" style="1" customWidth="1"/>
    <col min="16" max="16" width="13" customWidth="1"/>
    <col min="17" max="17" width="14.85546875" customWidth="1"/>
    <col min="20" max="20" width="16.28515625" customWidth="1"/>
    <col min="21" max="21" width="27" customWidth="1"/>
  </cols>
  <sheetData>
    <row r="1" spans="1:387" s="19" customFormat="1" ht="24" customHeight="1" x14ac:dyDescent="0.3">
      <c r="A1" s="277" t="s">
        <v>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387" s="19" customFormat="1" ht="24" customHeight="1" x14ac:dyDescent="0.3">
      <c r="A2" s="277" t="s">
        <v>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pans="1:387" s="19" customFormat="1" ht="24" customHeight="1" x14ac:dyDescent="0.3">
      <c r="A3" s="277" t="s">
        <v>21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387" s="19" customFormat="1" ht="24" customHeight="1" x14ac:dyDescent="0.3">
      <c r="A4" s="277" t="s">
        <v>22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387" s="19" customFormat="1" ht="24" customHeight="1" x14ac:dyDescent="0.3">
      <c r="A5" s="277" t="s">
        <v>124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/>
      <c r="R5"/>
      <c r="S5"/>
      <c r="T5"/>
      <c r="U5" s="109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387" s="19" customFormat="1" ht="24" customHeight="1" x14ac:dyDescent="0.3">
      <c r="A6" s="78"/>
      <c r="B6" s="78"/>
      <c r="C6" s="78"/>
      <c r="D6" s="78"/>
      <c r="E6" s="78"/>
      <c r="F6" s="78"/>
      <c r="H6" s="78"/>
      <c r="I6" s="113"/>
      <c r="J6" s="110"/>
      <c r="K6" s="110"/>
      <c r="L6" s="110"/>
      <c r="M6" s="110"/>
      <c r="N6" s="110"/>
      <c r="O6" s="7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pans="1:387" s="19" customFormat="1" ht="24" customHeight="1" thickBot="1" x14ac:dyDescent="0.35">
      <c r="A7" s="278" t="s">
        <v>23</v>
      </c>
      <c r="B7" s="278"/>
      <c r="C7" s="278"/>
      <c r="D7" s="78"/>
      <c r="E7" s="78"/>
      <c r="F7" s="78"/>
      <c r="G7" s="78"/>
      <c r="H7" s="78"/>
      <c r="I7" s="78"/>
      <c r="J7" s="78"/>
      <c r="K7" s="115"/>
      <c r="L7" s="115"/>
      <c r="M7" s="115"/>
      <c r="N7" s="115"/>
      <c r="O7" s="7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387" s="19" customFormat="1" ht="24" customHeight="1" x14ac:dyDescent="0.25">
      <c r="A8" s="285" t="s">
        <v>25</v>
      </c>
      <c r="B8" s="286"/>
      <c r="C8" s="291"/>
      <c r="D8" s="291"/>
      <c r="E8" s="291"/>
      <c r="F8" s="291"/>
      <c r="G8" s="291"/>
      <c r="H8" s="291"/>
      <c r="I8" s="291"/>
      <c r="J8" s="291"/>
      <c r="K8" s="292"/>
      <c r="L8" s="292"/>
      <c r="M8" s="292"/>
      <c r="N8" s="292"/>
      <c r="O8" s="291"/>
      <c r="P8" s="29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</row>
    <row r="9" spans="1:387" s="19" customFormat="1" ht="24" customHeight="1" thickBot="1" x14ac:dyDescent="0.3">
      <c r="A9" s="287"/>
      <c r="B9" s="288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5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spans="1:387" s="19" customFormat="1" ht="24" customHeight="1" thickBot="1" x14ac:dyDescent="0.3">
      <c r="A10" s="287"/>
      <c r="B10" s="288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5"/>
      <c r="P10" s="296" t="s">
        <v>24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387" s="22" customFormat="1" ht="105" customHeight="1" thickBot="1" x14ac:dyDescent="0.25">
      <c r="A11" s="289"/>
      <c r="B11" s="290"/>
      <c r="C11" s="112" t="s">
        <v>108</v>
      </c>
      <c r="D11" s="112" t="s">
        <v>109</v>
      </c>
      <c r="E11" s="112" t="s">
        <v>110</v>
      </c>
      <c r="F11" s="112" t="s">
        <v>111</v>
      </c>
      <c r="G11" s="112" t="s">
        <v>116</v>
      </c>
      <c r="H11" s="112" t="s">
        <v>117</v>
      </c>
      <c r="I11" s="112" t="s">
        <v>118</v>
      </c>
      <c r="J11" s="112" t="s">
        <v>119</v>
      </c>
      <c r="K11" s="112" t="s">
        <v>125</v>
      </c>
      <c r="L11" s="112" t="s">
        <v>126</v>
      </c>
      <c r="M11" s="112" t="s">
        <v>127</v>
      </c>
      <c r="N11" s="112" t="s">
        <v>128</v>
      </c>
      <c r="O11" s="82" t="s">
        <v>90</v>
      </c>
      <c r="P11" s="297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</row>
    <row r="12" spans="1:387" s="45" customFormat="1" ht="30" customHeight="1" thickBot="1" x14ac:dyDescent="0.25">
      <c r="A12" s="279" t="s">
        <v>26</v>
      </c>
      <c r="B12" s="279"/>
      <c r="C12" s="117">
        <f t="shared" ref="C12:J12" si="0">C13+C28+C40</f>
        <v>86048398.889999986</v>
      </c>
      <c r="D12" s="117">
        <f t="shared" si="0"/>
        <v>16470435.329999998</v>
      </c>
      <c r="E12" s="117">
        <f t="shared" si="0"/>
        <v>77078018.919999987</v>
      </c>
      <c r="F12" s="117">
        <f t="shared" si="0"/>
        <v>145335299.10999998</v>
      </c>
      <c r="G12" s="117">
        <f t="shared" si="0"/>
        <v>89436542.230000004</v>
      </c>
      <c r="H12" s="117">
        <f t="shared" si="0"/>
        <v>83018568.639999986</v>
      </c>
      <c r="I12" s="117">
        <f t="shared" si="0"/>
        <v>113023362.53999999</v>
      </c>
      <c r="J12" s="117">
        <f t="shared" si="0"/>
        <v>79027307.790000007</v>
      </c>
      <c r="K12" s="117">
        <f t="shared" ref="K12:N12" si="1">K13+K28+K40</f>
        <v>109217512.97</v>
      </c>
      <c r="L12" s="117">
        <f t="shared" si="1"/>
        <v>91211695.959999993</v>
      </c>
      <c r="M12" s="117">
        <f t="shared" si="1"/>
        <v>95899971.520000011</v>
      </c>
      <c r="N12" s="117">
        <f t="shared" si="1"/>
        <v>181781542.93000001</v>
      </c>
      <c r="O12" s="118">
        <f t="shared" ref="O12" si="2">O13+O28+O40</f>
        <v>1167548656.8299999</v>
      </c>
      <c r="P12" s="8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</row>
    <row r="13" spans="1:387" s="27" customFormat="1" ht="30" customHeight="1" thickBot="1" x14ac:dyDescent="0.25">
      <c r="A13" s="280" t="s">
        <v>91</v>
      </c>
      <c r="B13" s="280"/>
      <c r="C13" s="119">
        <f t="shared" ref="C13:J13" si="3">C14+C22</f>
        <v>71361418.429999992</v>
      </c>
      <c r="D13" s="119">
        <f t="shared" si="3"/>
        <v>1805979.1600000001</v>
      </c>
      <c r="E13" s="119">
        <f t="shared" si="3"/>
        <v>63148713.269999996</v>
      </c>
      <c r="F13" s="119">
        <f t="shared" si="3"/>
        <v>130959174.94999999</v>
      </c>
      <c r="G13" s="119">
        <f t="shared" si="3"/>
        <v>75903204.049999997</v>
      </c>
      <c r="H13" s="119">
        <f t="shared" si="3"/>
        <v>67610624.00999999</v>
      </c>
      <c r="I13" s="119">
        <f t="shared" si="3"/>
        <v>98653533.909999996</v>
      </c>
      <c r="J13" s="119">
        <f t="shared" si="3"/>
        <v>63720080.480000004</v>
      </c>
      <c r="K13" s="119">
        <f t="shared" ref="K13:N13" si="4">K14+K22</f>
        <v>94941949.719999999</v>
      </c>
      <c r="L13" s="119">
        <f t="shared" si="4"/>
        <v>76880698.129999995</v>
      </c>
      <c r="M13" s="119">
        <f t="shared" si="4"/>
        <v>77207335.890000001</v>
      </c>
      <c r="N13" s="119">
        <f t="shared" si="4"/>
        <v>156571857.95000002</v>
      </c>
      <c r="O13" s="119">
        <f t="shared" ref="O13" si="5">O14+O22</f>
        <v>978764569.94999993</v>
      </c>
      <c r="P13" s="89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</row>
    <row r="14" spans="1:387" s="17" customFormat="1" ht="41.25" customHeight="1" thickBot="1" x14ac:dyDescent="0.45">
      <c r="A14" s="281" t="s">
        <v>30</v>
      </c>
      <c r="B14" s="282"/>
      <c r="C14" s="120">
        <f t="shared" ref="C14:J14" si="6">SUM(C15:C21)</f>
        <v>61903908.949999996</v>
      </c>
      <c r="D14" s="120">
        <f t="shared" si="6"/>
        <v>395683.86</v>
      </c>
      <c r="E14" s="120">
        <f t="shared" si="6"/>
        <v>61718705.729999997</v>
      </c>
      <c r="F14" s="120">
        <f t="shared" si="6"/>
        <v>121538345.20999999</v>
      </c>
      <c r="G14" s="120">
        <f t="shared" si="6"/>
        <v>65015809.629999995</v>
      </c>
      <c r="H14" s="120">
        <f t="shared" si="6"/>
        <v>50603514.619999997</v>
      </c>
      <c r="I14" s="120">
        <f t="shared" si="6"/>
        <v>70374280.780000001</v>
      </c>
      <c r="J14" s="120">
        <f t="shared" si="6"/>
        <v>54744090.640000001</v>
      </c>
      <c r="K14" s="120">
        <f t="shared" ref="K14:N14" si="7">SUM(K15:K21)</f>
        <v>68985175.649999991</v>
      </c>
      <c r="L14" s="120">
        <f t="shared" si="7"/>
        <v>63178663.5</v>
      </c>
      <c r="M14" s="120">
        <f t="shared" si="7"/>
        <v>63267366.859999999</v>
      </c>
      <c r="N14" s="120">
        <f t="shared" si="7"/>
        <v>127566706.52000001</v>
      </c>
      <c r="O14" s="121">
        <f t="shared" ref="O14" si="8">SUM(O15:O21)</f>
        <v>809292251.94999993</v>
      </c>
      <c r="P14" s="9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</row>
    <row r="15" spans="1:387" s="53" customFormat="1" ht="32.25" x14ac:dyDescent="0.3">
      <c r="A15" s="122" t="s">
        <v>14</v>
      </c>
      <c r="B15" s="216" t="s">
        <v>32</v>
      </c>
      <c r="C15" s="238">
        <v>58645961.600000001</v>
      </c>
      <c r="D15" s="238">
        <v>-83282.45</v>
      </c>
      <c r="E15" s="238">
        <v>58751464.640000001</v>
      </c>
      <c r="F15" s="238">
        <f>5076383.35+111944946.9</f>
        <v>117021330.25</v>
      </c>
      <c r="G15" s="238">
        <v>63152697.170000002</v>
      </c>
      <c r="H15" s="238">
        <v>49006814.460000001</v>
      </c>
      <c r="I15" s="238">
        <v>68850868.950000003</v>
      </c>
      <c r="J15" s="238">
        <v>52765763.829999998</v>
      </c>
      <c r="K15" s="238">
        <v>66707344.310000002</v>
      </c>
      <c r="L15" s="238">
        <v>60994278.060000002</v>
      </c>
      <c r="M15" s="238">
        <v>60833109.170000002</v>
      </c>
      <c r="N15" s="238">
        <v>122939264.59</v>
      </c>
      <c r="O15" s="123">
        <f>SUM(C15:N15)</f>
        <v>779585614.57999992</v>
      </c>
      <c r="P15" s="90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</row>
    <row r="16" spans="1:387" s="53" customFormat="1" ht="20.25" x14ac:dyDescent="0.3">
      <c r="A16" s="124" t="s">
        <v>62</v>
      </c>
      <c r="B16" s="217" t="s">
        <v>33</v>
      </c>
      <c r="C16" s="238">
        <v>2351391.94</v>
      </c>
      <c r="D16" s="238"/>
      <c r="E16" s="238">
        <v>2359121.25</v>
      </c>
      <c r="F16" s="238">
        <v>3798327.85</v>
      </c>
      <c r="G16" s="238">
        <v>1127543.32</v>
      </c>
      <c r="H16" s="238">
        <v>1106822.72</v>
      </c>
      <c r="I16" s="238">
        <v>1137315.1200000001</v>
      </c>
      <c r="J16" s="238">
        <v>1472672.13</v>
      </c>
      <c r="K16" s="238">
        <v>1313919.7</v>
      </c>
      <c r="L16" s="238">
        <v>1383760.3</v>
      </c>
      <c r="M16" s="238">
        <v>1641008.73</v>
      </c>
      <c r="N16" s="238">
        <v>1958892.48</v>
      </c>
      <c r="O16" s="123">
        <f t="shared" ref="O16:O21" si="9">SUM(C16:N16)</f>
        <v>19650775.539999999</v>
      </c>
      <c r="P16" s="90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</row>
    <row r="17" spans="1:391" s="54" customFormat="1" ht="20.25" x14ac:dyDescent="0.3">
      <c r="A17" s="125" t="s">
        <v>60</v>
      </c>
      <c r="B17" s="218" t="s">
        <v>61</v>
      </c>
      <c r="C17" s="239">
        <v>196983.47</v>
      </c>
      <c r="D17" s="239"/>
      <c r="E17" s="239">
        <v>70350.289999999994</v>
      </c>
      <c r="F17" s="239">
        <v>13687.81</v>
      </c>
      <c r="G17" s="239">
        <v>242676.33</v>
      </c>
      <c r="H17" s="239">
        <v>40050.83</v>
      </c>
      <c r="I17" s="239">
        <v>101667.99</v>
      </c>
      <c r="J17" s="239">
        <v>48523.55</v>
      </c>
      <c r="K17" s="239">
        <v>41739.19</v>
      </c>
      <c r="L17" s="239">
        <v>28901.59</v>
      </c>
      <c r="M17" s="239">
        <v>172682.55</v>
      </c>
      <c r="N17" s="239">
        <v>-14006.74</v>
      </c>
      <c r="O17" s="123">
        <f t="shared" si="9"/>
        <v>943256.85999999987</v>
      </c>
      <c r="P17" s="91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</row>
    <row r="18" spans="1:391" s="54" customFormat="1" ht="31.5" x14ac:dyDescent="0.3">
      <c r="A18" s="125" t="s">
        <v>63</v>
      </c>
      <c r="B18" s="127" t="s">
        <v>64</v>
      </c>
      <c r="C18" s="240">
        <v>626793.51</v>
      </c>
      <c r="D18" s="240"/>
      <c r="E18" s="240">
        <v>379854.79</v>
      </c>
      <c r="F18" s="240">
        <v>546836.25</v>
      </c>
      <c r="G18" s="240">
        <v>391470.65</v>
      </c>
      <c r="H18" s="240">
        <v>309063.06</v>
      </c>
      <c r="I18" s="240">
        <v>176660.66</v>
      </c>
      <c r="J18" s="240">
        <v>228562.27</v>
      </c>
      <c r="K18" s="240">
        <v>258329.49</v>
      </c>
      <c r="L18" s="240">
        <v>285233.51</v>
      </c>
      <c r="M18" s="240">
        <v>472471.71</v>
      </c>
      <c r="N18" s="240">
        <v>68117.19</v>
      </c>
      <c r="O18" s="123">
        <f t="shared" si="9"/>
        <v>3743393.0900000003</v>
      </c>
      <c r="P18" s="91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</row>
    <row r="19" spans="1:391" s="54" customFormat="1" ht="20.25" x14ac:dyDescent="0.3">
      <c r="A19" s="125" t="s">
        <v>65</v>
      </c>
      <c r="B19" s="127" t="s">
        <v>66</v>
      </c>
      <c r="C19" s="126"/>
      <c r="D19" s="126">
        <v>231369.11</v>
      </c>
      <c r="E19" s="126">
        <v>121532.87</v>
      </c>
      <c r="F19" s="126"/>
      <c r="G19" s="126">
        <v>101422.16</v>
      </c>
      <c r="H19" s="126"/>
      <c r="I19" s="126"/>
      <c r="J19" s="126"/>
      <c r="K19" s="126">
        <v>171551.35</v>
      </c>
      <c r="L19" s="126"/>
      <c r="M19" s="126"/>
      <c r="N19" s="126">
        <v>1712030.9</v>
      </c>
      <c r="O19" s="123">
        <f t="shared" si="9"/>
        <v>2337906.3899999997</v>
      </c>
      <c r="P19" s="91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</row>
    <row r="20" spans="1:391" s="54" customFormat="1" ht="36.75" customHeight="1" x14ac:dyDescent="0.3">
      <c r="A20" s="125" t="s">
        <v>67</v>
      </c>
      <c r="B20" s="127" t="s">
        <v>68</v>
      </c>
      <c r="C20" s="126">
        <v>82778.429999999993</v>
      </c>
      <c r="D20" s="126">
        <v>119155.23</v>
      </c>
      <c r="E20" s="126"/>
      <c r="F20" s="126"/>
      <c r="G20" s="126"/>
      <c r="H20" s="126"/>
      <c r="I20" s="126"/>
      <c r="J20" s="126"/>
      <c r="K20" s="126">
        <v>168289.03</v>
      </c>
      <c r="L20" s="126">
        <v>43987.96</v>
      </c>
      <c r="M20" s="126"/>
      <c r="N20" s="126">
        <v>-72440.789999999994</v>
      </c>
      <c r="O20" s="123">
        <f t="shared" si="9"/>
        <v>341769.86</v>
      </c>
      <c r="P20" s="91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</row>
    <row r="21" spans="1:391" s="54" customFormat="1" ht="30" customHeight="1" thickBot="1" x14ac:dyDescent="0.35">
      <c r="A21" s="125" t="s">
        <v>16</v>
      </c>
      <c r="B21" s="127" t="s">
        <v>80</v>
      </c>
      <c r="C21" s="241"/>
      <c r="D21" s="241">
        <v>128441.97</v>
      </c>
      <c r="E21" s="241">
        <v>36381.89</v>
      </c>
      <c r="F21" s="241">
        <v>158163.04999999999</v>
      </c>
      <c r="G21" s="241"/>
      <c r="H21" s="241">
        <v>140763.54999999999</v>
      </c>
      <c r="I21" s="241">
        <v>107768.06</v>
      </c>
      <c r="J21" s="241">
        <v>228568.86</v>
      </c>
      <c r="K21" s="241">
        <v>324002.58</v>
      </c>
      <c r="L21" s="241">
        <v>442502.08</v>
      </c>
      <c r="M21" s="241">
        <v>148094.70000000001</v>
      </c>
      <c r="N21" s="241">
        <v>974848.89</v>
      </c>
      <c r="O21" s="123">
        <f t="shared" si="9"/>
        <v>2689535.63</v>
      </c>
      <c r="P21" s="91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</row>
    <row r="22" spans="1:391" s="13" customFormat="1" ht="30" customHeight="1" thickBot="1" x14ac:dyDescent="0.45">
      <c r="A22" s="283" t="s">
        <v>31</v>
      </c>
      <c r="B22" s="284"/>
      <c r="C22" s="128">
        <f t="shared" ref="C22:J22" si="10">C23+C25+C26+C27+C24</f>
        <v>9457509.4800000004</v>
      </c>
      <c r="D22" s="128">
        <f t="shared" si="10"/>
        <v>1410295.3</v>
      </c>
      <c r="E22" s="128">
        <f t="shared" si="10"/>
        <v>1430007.54</v>
      </c>
      <c r="F22" s="128">
        <f t="shared" si="10"/>
        <v>9420829.7399999984</v>
      </c>
      <c r="G22" s="128">
        <f t="shared" si="10"/>
        <v>10887394.420000002</v>
      </c>
      <c r="H22" s="128">
        <f t="shared" si="10"/>
        <v>17007109.390000001</v>
      </c>
      <c r="I22" s="128">
        <f t="shared" si="10"/>
        <v>28279253.130000003</v>
      </c>
      <c r="J22" s="128">
        <f t="shared" si="10"/>
        <v>8975989.8400000017</v>
      </c>
      <c r="K22" s="128">
        <f t="shared" ref="K22:N22" si="11">K23+K25+K26+K27+K24</f>
        <v>25956774.07</v>
      </c>
      <c r="L22" s="128">
        <f t="shared" si="11"/>
        <v>13702034.630000001</v>
      </c>
      <c r="M22" s="128">
        <f t="shared" si="11"/>
        <v>13939969.030000001</v>
      </c>
      <c r="N22" s="128">
        <f t="shared" si="11"/>
        <v>29005151.43</v>
      </c>
      <c r="O22" s="128">
        <f t="shared" ref="O22" si="12">O23+O25+O26+O27+O24</f>
        <v>169472317.99999997</v>
      </c>
      <c r="P22" s="9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</row>
    <row r="23" spans="1:391" s="50" customFormat="1" ht="31.5" customHeight="1" x14ac:dyDescent="0.3">
      <c r="A23" s="129" t="s">
        <v>86</v>
      </c>
      <c r="B23" s="129" t="s">
        <v>0</v>
      </c>
      <c r="C23" s="130"/>
      <c r="D23" s="130">
        <v>1410295.3</v>
      </c>
      <c r="E23" s="130">
        <v>1430007.54</v>
      </c>
      <c r="F23" s="130">
        <v>1329.38</v>
      </c>
      <c r="G23" s="130">
        <v>1413092.66</v>
      </c>
      <c r="H23" s="130">
        <v>1374990.02</v>
      </c>
      <c r="I23" s="130">
        <v>2708281.48</v>
      </c>
      <c r="J23" s="130">
        <v>1355709.9</v>
      </c>
      <c r="K23" s="130">
        <v>1376925.34</v>
      </c>
      <c r="L23" s="130">
        <v>1418327.14</v>
      </c>
      <c r="M23" s="130">
        <v>1419829.9</v>
      </c>
      <c r="N23" s="130">
        <v>4346723.4800000004</v>
      </c>
      <c r="O23" s="131">
        <f>SUM(C23:N23)</f>
        <v>18255512.140000001</v>
      </c>
      <c r="P23" s="84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</row>
    <row r="24" spans="1:391" s="50" customFormat="1" ht="34.5" customHeight="1" x14ac:dyDescent="0.3">
      <c r="A24" s="129" t="s">
        <v>84</v>
      </c>
      <c r="B24" s="132" t="s">
        <v>87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>
        <f t="shared" ref="O24:O27" si="13">SUM(C24:N24)</f>
        <v>0</v>
      </c>
      <c r="P24" s="84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</row>
    <row r="25" spans="1:391" s="50" customFormat="1" ht="39.75" customHeight="1" x14ac:dyDescent="0.3">
      <c r="A25" s="133" t="s">
        <v>88</v>
      </c>
      <c r="B25" s="133" t="s">
        <v>83</v>
      </c>
      <c r="C25" s="130">
        <v>7982802</v>
      </c>
      <c r="D25" s="130"/>
      <c r="E25" s="130"/>
      <c r="F25" s="130">
        <f>7978259.85-1</f>
        <v>7978258.8499999996</v>
      </c>
      <c r="G25" s="130">
        <v>8029494.5700000003</v>
      </c>
      <c r="H25" s="130">
        <v>12438117.49</v>
      </c>
      <c r="I25" s="130">
        <v>22330051.41</v>
      </c>
      <c r="J25" s="130">
        <v>6282688.75</v>
      </c>
      <c r="K25" s="130">
        <v>20722895.960000001</v>
      </c>
      <c r="L25" s="130">
        <v>10342104.52</v>
      </c>
      <c r="M25" s="130">
        <v>10417960.140000001</v>
      </c>
      <c r="N25" s="130">
        <v>20790714.75</v>
      </c>
      <c r="O25" s="131">
        <f t="shared" si="13"/>
        <v>127315088.44</v>
      </c>
      <c r="P25" s="84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</row>
    <row r="26" spans="1:391" s="50" customFormat="1" ht="34.5" customHeight="1" x14ac:dyDescent="0.3">
      <c r="A26" s="134" t="s">
        <v>18</v>
      </c>
      <c r="B26" s="135" t="s">
        <v>89</v>
      </c>
      <c r="C26" s="242">
        <v>1168485.3899999999</v>
      </c>
      <c r="D26" s="242"/>
      <c r="E26" s="242"/>
      <c r="F26" s="242">
        <v>1138430.83</v>
      </c>
      <c r="G26" s="242">
        <v>1151113.8700000001</v>
      </c>
      <c r="H26" s="242">
        <v>2823016.72</v>
      </c>
      <c r="I26" s="242">
        <v>2438414.2999999998</v>
      </c>
      <c r="J26" s="242">
        <v>1028396.14</v>
      </c>
      <c r="K26" s="242">
        <v>3114391.43</v>
      </c>
      <c r="L26" s="242">
        <v>1569449.14</v>
      </c>
      <c r="M26" s="242">
        <v>1584669.92</v>
      </c>
      <c r="N26" s="242">
        <v>3146616.65</v>
      </c>
      <c r="O26" s="131">
        <f t="shared" si="13"/>
        <v>19162984.390000001</v>
      </c>
      <c r="P26" s="84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</row>
    <row r="27" spans="1:391" s="52" customFormat="1" ht="39" customHeight="1" thickBot="1" x14ac:dyDescent="0.35">
      <c r="A27" s="136" t="s">
        <v>19</v>
      </c>
      <c r="B27" s="137" t="s">
        <v>82</v>
      </c>
      <c r="C27" s="138">
        <v>306222.09000000003</v>
      </c>
      <c r="D27" s="138"/>
      <c r="E27" s="138"/>
      <c r="F27" s="138">
        <v>302810.68</v>
      </c>
      <c r="G27" s="138">
        <v>293693.32</v>
      </c>
      <c r="H27" s="138">
        <v>370985.16</v>
      </c>
      <c r="I27" s="138">
        <v>802505.94</v>
      </c>
      <c r="J27" s="138">
        <v>309195.05</v>
      </c>
      <c r="K27" s="138">
        <v>742561.34</v>
      </c>
      <c r="L27" s="138">
        <v>372153.83</v>
      </c>
      <c r="M27" s="138">
        <v>517509.07</v>
      </c>
      <c r="N27" s="138">
        <v>721096.55</v>
      </c>
      <c r="O27" s="131">
        <f t="shared" si="13"/>
        <v>4738733.0299999993</v>
      </c>
      <c r="P27" s="8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OA27" s="52">
        <v>0</v>
      </c>
    </row>
    <row r="28" spans="1:391" s="35" customFormat="1" ht="37.5" customHeight="1" thickBot="1" x14ac:dyDescent="0.25">
      <c r="A28" s="298" t="s">
        <v>92</v>
      </c>
      <c r="B28" s="298"/>
      <c r="C28" s="119">
        <f t="shared" ref="C28:J28" si="14">C29+C33</f>
        <v>14686980.460000001</v>
      </c>
      <c r="D28" s="119">
        <f t="shared" si="14"/>
        <v>14664456.169999998</v>
      </c>
      <c r="E28" s="119">
        <f t="shared" si="14"/>
        <v>13929305.649999999</v>
      </c>
      <c r="F28" s="119">
        <f t="shared" si="14"/>
        <v>14376124.16</v>
      </c>
      <c r="G28" s="119">
        <f t="shared" si="14"/>
        <v>13533338.180000002</v>
      </c>
      <c r="H28" s="119">
        <f t="shared" si="14"/>
        <v>15407944.629999999</v>
      </c>
      <c r="I28" s="119">
        <f t="shared" si="14"/>
        <v>14369828.630000001</v>
      </c>
      <c r="J28" s="119">
        <f t="shared" si="14"/>
        <v>15307227.310000002</v>
      </c>
      <c r="K28" s="119">
        <f t="shared" ref="K28:N28" si="15">K29+K33</f>
        <v>14275563.25</v>
      </c>
      <c r="L28" s="119">
        <f t="shared" si="15"/>
        <v>14330997.829999998</v>
      </c>
      <c r="M28" s="119">
        <f t="shared" si="15"/>
        <v>18692635.630000003</v>
      </c>
      <c r="N28" s="119">
        <f t="shared" si="15"/>
        <v>25209684.979999997</v>
      </c>
      <c r="O28" s="119">
        <f t="shared" ref="O28" si="16">O29+O33</f>
        <v>188784086.88</v>
      </c>
      <c r="P28" s="84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</row>
    <row r="29" spans="1:391" s="37" customFormat="1" ht="28.5" customHeight="1" thickBot="1" x14ac:dyDescent="0.25">
      <c r="A29" s="299" t="s">
        <v>28</v>
      </c>
      <c r="B29" s="299"/>
      <c r="C29" s="139">
        <f t="shared" ref="C29:J29" si="17">C30+C31+C32</f>
        <v>11384273.33</v>
      </c>
      <c r="D29" s="139">
        <f t="shared" si="17"/>
        <v>11430163.569999998</v>
      </c>
      <c r="E29" s="139">
        <f t="shared" si="17"/>
        <v>10793427.869999999</v>
      </c>
      <c r="F29" s="139">
        <f t="shared" si="17"/>
        <v>11248604.560000001</v>
      </c>
      <c r="G29" s="139">
        <f t="shared" si="17"/>
        <v>10410743.770000001</v>
      </c>
      <c r="H29" s="139">
        <f t="shared" si="17"/>
        <v>12274501.279999999</v>
      </c>
      <c r="I29" s="139">
        <f t="shared" si="17"/>
        <v>11272462.050000001</v>
      </c>
      <c r="J29" s="139">
        <f t="shared" si="17"/>
        <v>12210499.270000001</v>
      </c>
      <c r="K29" s="139">
        <f t="shared" ref="K29:N29" si="18">K30+K31+K32</f>
        <v>11173500.950000001</v>
      </c>
      <c r="L29" s="139">
        <f t="shared" si="18"/>
        <v>11243084.369999999</v>
      </c>
      <c r="M29" s="139">
        <f t="shared" si="18"/>
        <v>11414272.970000001</v>
      </c>
      <c r="N29" s="139">
        <f t="shared" si="18"/>
        <v>22197711.069999997</v>
      </c>
      <c r="O29" s="139">
        <f>O30+O31+O32</f>
        <v>147053245.06</v>
      </c>
      <c r="P29" s="94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</row>
    <row r="30" spans="1:391" s="55" customFormat="1" ht="21" customHeight="1" thickBot="1" x14ac:dyDescent="0.35">
      <c r="A30" s="140" t="s">
        <v>17</v>
      </c>
      <c r="B30" s="141" t="s">
        <v>34</v>
      </c>
      <c r="C30" s="142">
        <v>10881532.939999999</v>
      </c>
      <c r="D30" s="142">
        <v>10923668.439999999</v>
      </c>
      <c r="E30" s="142">
        <v>10294283.9</v>
      </c>
      <c r="F30" s="142">
        <v>10752059.34</v>
      </c>
      <c r="G30" s="142">
        <v>9952641.1300000008</v>
      </c>
      <c r="H30" s="142">
        <v>11842635.960000001</v>
      </c>
      <c r="I30" s="142">
        <v>10863659.810000001</v>
      </c>
      <c r="J30" s="142">
        <v>11858332.300000001</v>
      </c>
      <c r="K30" s="142">
        <v>10842582.34</v>
      </c>
      <c r="L30" s="142">
        <v>10923125.369999999</v>
      </c>
      <c r="M30" s="142">
        <v>11003322.439999999</v>
      </c>
      <c r="N30" s="142">
        <v>21864967.329999998</v>
      </c>
      <c r="O30" s="143">
        <f>SUM(C30:N30)</f>
        <v>142002811.30000001</v>
      </c>
      <c r="P30" s="91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</row>
    <row r="31" spans="1:391" s="55" customFormat="1" ht="27.75" customHeight="1" thickBot="1" x14ac:dyDescent="0.35">
      <c r="A31" s="144" t="s">
        <v>69</v>
      </c>
      <c r="B31" s="145" t="s">
        <v>70</v>
      </c>
      <c r="C31" s="146">
        <v>423213.21</v>
      </c>
      <c r="D31" s="146">
        <v>426967.95</v>
      </c>
      <c r="E31" s="146">
        <v>419616.79</v>
      </c>
      <c r="F31" s="146">
        <v>422256.72</v>
      </c>
      <c r="G31" s="146">
        <v>383814.14</v>
      </c>
      <c r="H31" s="146">
        <v>354993.45</v>
      </c>
      <c r="I31" s="146">
        <v>331678.34000000003</v>
      </c>
      <c r="J31" s="146">
        <v>275043.07</v>
      </c>
      <c r="K31" s="146">
        <v>253794.71</v>
      </c>
      <c r="L31" s="146">
        <v>225496.03</v>
      </c>
      <c r="M31" s="146">
        <v>211547.23</v>
      </c>
      <c r="N31" s="146">
        <v>233042.09</v>
      </c>
      <c r="O31" s="143">
        <f t="shared" ref="O31:O32" si="19">SUM(C31:N31)</f>
        <v>3961463.7299999995</v>
      </c>
      <c r="P31" s="91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</row>
    <row r="32" spans="1:391" s="55" customFormat="1" ht="32.25" customHeight="1" thickBot="1" x14ac:dyDescent="0.35">
      <c r="A32" s="147" t="s">
        <v>71</v>
      </c>
      <c r="B32" s="148" t="s">
        <v>72</v>
      </c>
      <c r="C32" s="146">
        <v>79527.179999999993</v>
      </c>
      <c r="D32" s="149">
        <v>79527.179999999993</v>
      </c>
      <c r="E32" s="149">
        <v>79527.179999999993</v>
      </c>
      <c r="F32" s="149">
        <v>74288.5</v>
      </c>
      <c r="G32" s="146">
        <v>74288.5</v>
      </c>
      <c r="H32" s="149">
        <v>76871.87</v>
      </c>
      <c r="I32" s="149">
        <v>77123.899999999994</v>
      </c>
      <c r="J32" s="149">
        <v>77123.899999999994</v>
      </c>
      <c r="K32" s="146">
        <v>77123.899999999994</v>
      </c>
      <c r="L32" s="149">
        <v>94462.97</v>
      </c>
      <c r="M32" s="149">
        <v>199403.3</v>
      </c>
      <c r="N32" s="149">
        <v>99701.65</v>
      </c>
      <c r="O32" s="143">
        <f t="shared" si="19"/>
        <v>1088970.0299999998</v>
      </c>
      <c r="P32" s="91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</row>
    <row r="33" spans="1:387" s="38" customFormat="1" ht="30.75" customHeight="1" thickBot="1" x14ac:dyDescent="0.45">
      <c r="A33" s="300" t="s">
        <v>35</v>
      </c>
      <c r="B33" s="301"/>
      <c r="C33" s="150">
        <f t="shared" ref="C33:J33" si="20">C34+C38+C35+C36+C37</f>
        <v>3302707.13</v>
      </c>
      <c r="D33" s="150">
        <f t="shared" si="20"/>
        <v>3234292.6</v>
      </c>
      <c r="E33" s="150">
        <f t="shared" si="20"/>
        <v>3135877.78</v>
      </c>
      <c r="F33" s="150">
        <f t="shared" si="20"/>
        <v>3127519.6</v>
      </c>
      <c r="G33" s="150">
        <f t="shared" si="20"/>
        <v>3122594.41</v>
      </c>
      <c r="H33" s="150">
        <f t="shared" si="20"/>
        <v>3133443.35</v>
      </c>
      <c r="I33" s="150">
        <f t="shared" si="20"/>
        <v>3097366.58</v>
      </c>
      <c r="J33" s="150">
        <f t="shared" si="20"/>
        <v>3096728.04</v>
      </c>
      <c r="K33" s="150">
        <f t="shared" ref="K33:N33" si="21">K34+K38+K35+K36+K37</f>
        <v>3102062.3</v>
      </c>
      <c r="L33" s="150">
        <f t="shared" si="21"/>
        <v>3087913.46</v>
      </c>
      <c r="M33" s="150">
        <f t="shared" si="21"/>
        <v>7278362.6600000001</v>
      </c>
      <c r="N33" s="150">
        <f t="shared" si="21"/>
        <v>3011973.91</v>
      </c>
      <c r="O33" s="150">
        <f t="shared" ref="O33" si="22">O34+O38+O35+O36+O37</f>
        <v>41730841.820000008</v>
      </c>
      <c r="P33" s="94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</row>
    <row r="34" spans="1:387" s="57" customFormat="1" ht="24.75" customHeight="1" x14ac:dyDescent="0.3">
      <c r="A34" s="151" t="s">
        <v>77</v>
      </c>
      <c r="B34" s="152" t="s">
        <v>47</v>
      </c>
      <c r="C34" s="153">
        <v>3302707.13</v>
      </c>
      <c r="D34" s="153">
        <v>3234292.6</v>
      </c>
      <c r="E34" s="153">
        <v>3135877.78</v>
      </c>
      <c r="F34" s="153">
        <v>3127519.6</v>
      </c>
      <c r="G34" s="153">
        <v>3122594.41</v>
      </c>
      <c r="H34" s="153">
        <v>3133443.35</v>
      </c>
      <c r="I34" s="153">
        <v>3097366.58</v>
      </c>
      <c r="J34" s="153">
        <v>3096728.04</v>
      </c>
      <c r="K34" s="153">
        <v>3102062.3</v>
      </c>
      <c r="L34" s="153">
        <v>3087913.46</v>
      </c>
      <c r="M34" s="153">
        <v>7278362.6600000001</v>
      </c>
      <c r="N34" s="153">
        <v>3011973.91</v>
      </c>
      <c r="O34" s="154">
        <f>SUM(C34:N34)</f>
        <v>41730841.820000008</v>
      </c>
      <c r="P34" s="95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3"/>
      <c r="JU34" s="73"/>
      <c r="JV34" s="73"/>
      <c r="JW34" s="73"/>
      <c r="JX34" s="73"/>
      <c r="JY34" s="73"/>
      <c r="JZ34" s="73"/>
      <c r="KA34" s="73"/>
      <c r="KB34" s="73"/>
      <c r="KC34" s="73"/>
      <c r="KD34" s="73"/>
      <c r="KE34" s="73"/>
      <c r="KF34" s="73"/>
      <c r="KG34" s="73"/>
      <c r="KH34" s="73"/>
      <c r="KI34" s="73"/>
      <c r="KJ34" s="73"/>
      <c r="KK34" s="73"/>
      <c r="KL34" s="73"/>
      <c r="KM34" s="73"/>
      <c r="KN34" s="73"/>
      <c r="KO34" s="73"/>
      <c r="KP34" s="73"/>
      <c r="KQ34" s="73"/>
      <c r="KR34" s="73"/>
      <c r="KS34" s="73"/>
      <c r="KT34" s="73"/>
      <c r="KU34" s="73"/>
      <c r="KV34" s="73"/>
      <c r="KW34" s="73"/>
      <c r="KX34" s="73"/>
      <c r="KY34" s="73"/>
      <c r="KZ34" s="73"/>
      <c r="LA34" s="73"/>
      <c r="LB34" s="73"/>
      <c r="LC34" s="73"/>
      <c r="LD34" s="73"/>
      <c r="LE34" s="73"/>
      <c r="LF34" s="73"/>
      <c r="LG34" s="73"/>
      <c r="LH34" s="73"/>
      <c r="LI34" s="73"/>
      <c r="LJ34" s="73"/>
      <c r="LK34" s="73"/>
      <c r="LL34" s="73"/>
      <c r="LM34" s="73"/>
      <c r="LN34" s="73"/>
      <c r="LO34" s="73"/>
      <c r="LP34" s="73"/>
      <c r="LQ34" s="73"/>
      <c r="LR34" s="73"/>
      <c r="LS34" s="73"/>
      <c r="LT34" s="73"/>
      <c r="LU34" s="73"/>
      <c r="LV34" s="73"/>
      <c r="LW34" s="73"/>
      <c r="LX34" s="73"/>
      <c r="LY34" s="73"/>
      <c r="LZ34" s="73"/>
      <c r="MA34" s="73"/>
      <c r="MB34" s="73"/>
      <c r="MC34" s="73"/>
      <c r="MD34" s="73"/>
      <c r="ME34" s="73"/>
      <c r="MF34" s="73"/>
      <c r="MG34" s="73"/>
      <c r="MH34" s="73"/>
      <c r="MI34" s="73"/>
      <c r="MJ34" s="73"/>
      <c r="MK34" s="73"/>
      <c r="ML34" s="73"/>
      <c r="MM34" s="73"/>
      <c r="MN34" s="73"/>
      <c r="MO34" s="73"/>
      <c r="MP34" s="73"/>
      <c r="MQ34" s="73"/>
      <c r="MR34" s="73"/>
      <c r="MS34" s="73"/>
      <c r="MT34" s="73"/>
      <c r="MU34" s="73"/>
      <c r="MV34" s="73"/>
      <c r="MW34" s="73"/>
      <c r="MX34" s="73"/>
      <c r="MY34" s="73"/>
      <c r="MZ34" s="73"/>
      <c r="NA34" s="73"/>
      <c r="NB34" s="73"/>
      <c r="NC34" s="73"/>
      <c r="ND34" s="73"/>
      <c r="NE34" s="73"/>
      <c r="NF34" s="73"/>
      <c r="NG34" s="73"/>
      <c r="NH34" s="73"/>
      <c r="NI34" s="73"/>
      <c r="NJ34" s="73"/>
      <c r="NK34" s="73"/>
      <c r="NL34" s="73"/>
      <c r="NM34" s="73"/>
      <c r="NN34" s="73"/>
      <c r="NO34" s="73"/>
      <c r="NP34" s="73"/>
      <c r="NQ34" s="73"/>
      <c r="NR34" s="73"/>
      <c r="NS34" s="73"/>
      <c r="NT34" s="73"/>
      <c r="NU34" s="73"/>
      <c r="NV34" s="73"/>
      <c r="NW34" s="73"/>
    </row>
    <row r="35" spans="1:387" s="74" customFormat="1" ht="39" customHeight="1" x14ac:dyDescent="0.3">
      <c r="A35" s="155" t="s">
        <v>78</v>
      </c>
      <c r="B35" s="156" t="s">
        <v>79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>
        <f>SUM(C35:N35)</f>
        <v>0</v>
      </c>
      <c r="P35" s="96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73"/>
      <c r="KG35" s="73"/>
      <c r="KH35" s="73"/>
      <c r="KI35" s="73"/>
      <c r="KJ35" s="73"/>
      <c r="KK35" s="73"/>
      <c r="KL35" s="73"/>
      <c r="KM35" s="73"/>
      <c r="KN35" s="73"/>
      <c r="KO35" s="73"/>
      <c r="KP35" s="73"/>
      <c r="KQ35" s="73"/>
      <c r="KR35" s="73"/>
      <c r="KS35" s="73"/>
      <c r="KT35" s="73"/>
      <c r="KU35" s="73"/>
      <c r="KV35" s="73"/>
      <c r="KW35" s="73"/>
      <c r="KX35" s="73"/>
      <c r="KY35" s="73"/>
      <c r="KZ35" s="73"/>
      <c r="LA35" s="73"/>
      <c r="LB35" s="73"/>
      <c r="LC35" s="73"/>
      <c r="LD35" s="73"/>
      <c r="LE35" s="73"/>
      <c r="LF35" s="73"/>
      <c r="LG35" s="73"/>
      <c r="LH35" s="73"/>
      <c r="LI35" s="73"/>
      <c r="LJ35" s="73"/>
      <c r="LK35" s="73"/>
      <c r="LL35" s="73"/>
      <c r="LM35" s="73"/>
      <c r="LN35" s="73"/>
      <c r="LO35" s="73"/>
      <c r="LP35" s="73"/>
      <c r="LQ35" s="73"/>
      <c r="LR35" s="73"/>
      <c r="LS35" s="73"/>
      <c r="LT35" s="73"/>
      <c r="LU35" s="73"/>
      <c r="LV35" s="73"/>
      <c r="LW35" s="73"/>
      <c r="LX35" s="73"/>
      <c r="LY35" s="73"/>
      <c r="LZ35" s="73"/>
      <c r="MA35" s="73"/>
      <c r="MB35" s="73"/>
      <c r="MC35" s="73"/>
      <c r="MD35" s="73"/>
      <c r="ME35" s="73"/>
      <c r="MF35" s="73"/>
      <c r="MG35" s="73"/>
      <c r="MH35" s="73"/>
      <c r="MI35" s="73"/>
      <c r="MJ35" s="73"/>
      <c r="MK35" s="73"/>
      <c r="ML35" s="73"/>
      <c r="MM35" s="73"/>
      <c r="MN35" s="73"/>
      <c r="MO35" s="73"/>
      <c r="MP35" s="73"/>
      <c r="MQ35" s="73"/>
      <c r="MR35" s="73"/>
      <c r="MS35" s="73"/>
      <c r="MT35" s="73"/>
      <c r="MU35" s="73"/>
      <c r="MV35" s="73"/>
      <c r="MW35" s="73"/>
      <c r="MX35" s="73"/>
      <c r="MY35" s="73"/>
      <c r="MZ35" s="73"/>
      <c r="NA35" s="73"/>
      <c r="NB35" s="73"/>
      <c r="NC35" s="73"/>
      <c r="ND35" s="73"/>
      <c r="NE35" s="73"/>
      <c r="NF35" s="73"/>
      <c r="NG35" s="73"/>
      <c r="NH35" s="73"/>
      <c r="NI35" s="73"/>
      <c r="NJ35" s="73"/>
      <c r="NK35" s="73"/>
      <c r="NL35" s="73"/>
      <c r="NM35" s="73"/>
      <c r="NN35" s="73"/>
      <c r="NO35" s="73"/>
      <c r="NP35" s="73"/>
      <c r="NQ35" s="73"/>
      <c r="NR35" s="73"/>
      <c r="NS35" s="73"/>
      <c r="NT35" s="73"/>
      <c r="NU35" s="73"/>
      <c r="NV35" s="73"/>
      <c r="NW35" s="73"/>
    </row>
    <row r="36" spans="1:387" s="74" customFormat="1" ht="34.5" customHeight="1" x14ac:dyDescent="0.3">
      <c r="A36" s="160" t="s">
        <v>73</v>
      </c>
      <c r="B36" s="161" t="s">
        <v>74</v>
      </c>
      <c r="C36" s="162"/>
      <c r="D36" s="162"/>
      <c r="E36" s="162"/>
      <c r="F36" s="163"/>
      <c r="G36" s="162"/>
      <c r="H36" s="162"/>
      <c r="I36" s="162"/>
      <c r="J36" s="163"/>
      <c r="K36" s="162"/>
      <c r="L36" s="162"/>
      <c r="M36" s="162"/>
      <c r="N36" s="163"/>
      <c r="O36" s="159">
        <f t="shared" ref="O36:O38" si="23">SUM(C36:N36)</f>
        <v>0</v>
      </c>
      <c r="P36" s="111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73"/>
      <c r="JT36" s="73"/>
      <c r="JU36" s="73"/>
      <c r="JV36" s="73"/>
      <c r="JW36" s="73"/>
      <c r="JX36" s="73"/>
      <c r="JY36" s="73"/>
      <c r="JZ36" s="73"/>
      <c r="KA36" s="73"/>
      <c r="KB36" s="73"/>
      <c r="KC36" s="73"/>
      <c r="KD36" s="73"/>
      <c r="KE36" s="73"/>
      <c r="KF36" s="73"/>
      <c r="KG36" s="73"/>
      <c r="KH36" s="73"/>
      <c r="KI36" s="73"/>
      <c r="KJ36" s="73"/>
      <c r="KK36" s="73"/>
      <c r="KL36" s="73"/>
      <c r="KM36" s="73"/>
      <c r="KN36" s="73"/>
      <c r="KO36" s="73"/>
      <c r="KP36" s="73"/>
      <c r="KQ36" s="73"/>
      <c r="KR36" s="73"/>
      <c r="KS36" s="73"/>
      <c r="KT36" s="73"/>
      <c r="KU36" s="73"/>
      <c r="KV36" s="73"/>
      <c r="KW36" s="73"/>
      <c r="KX36" s="73"/>
      <c r="KY36" s="73"/>
      <c r="KZ36" s="73"/>
      <c r="LA36" s="73"/>
      <c r="LB36" s="73"/>
      <c r="LC36" s="73"/>
      <c r="LD36" s="73"/>
      <c r="LE36" s="73"/>
      <c r="LF36" s="73"/>
      <c r="LG36" s="73"/>
      <c r="LH36" s="73"/>
      <c r="LI36" s="73"/>
      <c r="LJ36" s="73"/>
      <c r="LK36" s="73"/>
      <c r="LL36" s="73"/>
      <c r="LM36" s="73"/>
      <c r="LN36" s="73"/>
      <c r="LO36" s="73"/>
      <c r="LP36" s="73"/>
      <c r="LQ36" s="73"/>
      <c r="LR36" s="73"/>
      <c r="LS36" s="73"/>
      <c r="LT36" s="73"/>
      <c r="LU36" s="73"/>
      <c r="LV36" s="73"/>
      <c r="LW36" s="73"/>
      <c r="LX36" s="73"/>
      <c r="LY36" s="73"/>
      <c r="LZ36" s="73"/>
      <c r="MA36" s="73"/>
      <c r="MB36" s="73"/>
      <c r="MC36" s="73"/>
      <c r="MD36" s="73"/>
      <c r="ME36" s="73"/>
      <c r="MF36" s="73"/>
      <c r="MG36" s="73"/>
      <c r="MH36" s="73"/>
      <c r="MI36" s="73"/>
      <c r="MJ36" s="73"/>
      <c r="MK36" s="73"/>
      <c r="ML36" s="73"/>
      <c r="MM36" s="73"/>
      <c r="MN36" s="73"/>
      <c r="MO36" s="73"/>
      <c r="MP36" s="73"/>
      <c r="MQ36" s="73"/>
      <c r="MR36" s="73"/>
      <c r="MS36" s="73"/>
      <c r="MT36" s="73"/>
      <c r="MU36" s="73"/>
      <c r="MV36" s="73"/>
      <c r="MW36" s="73"/>
      <c r="MX36" s="73"/>
      <c r="MY36" s="73"/>
      <c r="MZ36" s="73"/>
      <c r="NA36" s="73"/>
      <c r="NB36" s="73"/>
      <c r="NC36" s="73"/>
      <c r="ND36" s="73"/>
      <c r="NE36" s="73"/>
      <c r="NF36" s="73"/>
      <c r="NG36" s="73"/>
      <c r="NH36" s="73"/>
      <c r="NI36" s="73"/>
      <c r="NJ36" s="73"/>
      <c r="NK36" s="73"/>
      <c r="NL36" s="73"/>
      <c r="NM36" s="73"/>
      <c r="NN36" s="73"/>
      <c r="NO36" s="73"/>
      <c r="NP36" s="73"/>
      <c r="NQ36" s="73"/>
      <c r="NR36" s="73"/>
      <c r="NS36" s="73"/>
      <c r="NT36" s="73"/>
      <c r="NU36" s="73"/>
      <c r="NV36" s="73"/>
      <c r="NW36" s="73"/>
    </row>
    <row r="37" spans="1:387" s="74" customFormat="1" ht="24.75" customHeight="1" x14ac:dyDescent="0.3">
      <c r="A37" s="160" t="s">
        <v>75</v>
      </c>
      <c r="B37" s="164" t="s">
        <v>76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59">
        <f t="shared" si="23"/>
        <v>0</v>
      </c>
      <c r="P37" s="91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73"/>
      <c r="JT37" s="73"/>
      <c r="JU37" s="73"/>
      <c r="JV37" s="73"/>
      <c r="JW37" s="73"/>
      <c r="JX37" s="73"/>
      <c r="JY37" s="73"/>
      <c r="JZ37" s="73"/>
      <c r="KA37" s="73"/>
      <c r="KB37" s="73"/>
      <c r="KC37" s="73"/>
      <c r="KD37" s="73"/>
      <c r="KE37" s="73"/>
      <c r="KF37" s="73"/>
      <c r="KG37" s="73"/>
      <c r="KH37" s="73"/>
      <c r="KI37" s="73"/>
      <c r="KJ37" s="73"/>
      <c r="KK37" s="73"/>
      <c r="KL37" s="73"/>
      <c r="KM37" s="73"/>
      <c r="KN37" s="73"/>
      <c r="KO37" s="73"/>
      <c r="KP37" s="73"/>
      <c r="KQ37" s="73"/>
      <c r="KR37" s="73"/>
      <c r="KS37" s="73"/>
      <c r="KT37" s="73"/>
      <c r="KU37" s="73"/>
      <c r="KV37" s="73"/>
      <c r="KW37" s="73"/>
      <c r="KX37" s="73"/>
      <c r="KY37" s="73"/>
      <c r="KZ37" s="73"/>
      <c r="LA37" s="73"/>
      <c r="LB37" s="73"/>
      <c r="LC37" s="73"/>
      <c r="LD37" s="73"/>
      <c r="LE37" s="73"/>
      <c r="LF37" s="73"/>
      <c r="LG37" s="73"/>
      <c r="LH37" s="73"/>
      <c r="LI37" s="73"/>
      <c r="LJ37" s="73"/>
      <c r="LK37" s="73"/>
      <c r="LL37" s="73"/>
      <c r="LM37" s="73"/>
      <c r="LN37" s="73"/>
      <c r="LO37" s="73"/>
      <c r="LP37" s="73"/>
      <c r="LQ37" s="73"/>
      <c r="LR37" s="73"/>
      <c r="LS37" s="73"/>
      <c r="LT37" s="73"/>
      <c r="LU37" s="73"/>
      <c r="LV37" s="73"/>
      <c r="LW37" s="73"/>
      <c r="LX37" s="73"/>
      <c r="LY37" s="73"/>
      <c r="LZ37" s="73"/>
      <c r="MA37" s="73"/>
      <c r="MB37" s="73"/>
      <c r="MC37" s="73"/>
      <c r="MD37" s="73"/>
      <c r="ME37" s="73"/>
      <c r="MF37" s="73"/>
      <c r="MG37" s="73"/>
      <c r="MH37" s="73"/>
      <c r="MI37" s="73"/>
      <c r="MJ37" s="73"/>
      <c r="MK37" s="73"/>
      <c r="ML37" s="73"/>
      <c r="MM37" s="73"/>
      <c r="MN37" s="73"/>
      <c r="MO37" s="73"/>
      <c r="MP37" s="73"/>
      <c r="MQ37" s="73"/>
      <c r="MR37" s="73"/>
      <c r="MS37" s="73"/>
      <c r="MT37" s="73"/>
      <c r="MU37" s="73"/>
      <c r="MV37" s="73"/>
      <c r="MW37" s="73"/>
      <c r="MX37" s="73"/>
      <c r="MY37" s="73"/>
      <c r="MZ37" s="73"/>
      <c r="NA37" s="73"/>
      <c r="NB37" s="73"/>
      <c r="NC37" s="73"/>
      <c r="ND37" s="73"/>
      <c r="NE37" s="73"/>
      <c r="NF37" s="73"/>
      <c r="NG37" s="73"/>
      <c r="NH37" s="73"/>
      <c r="NI37" s="73"/>
      <c r="NJ37" s="73"/>
      <c r="NK37" s="73"/>
      <c r="NL37" s="73"/>
      <c r="NM37" s="73"/>
      <c r="NN37" s="73"/>
      <c r="NO37" s="73"/>
      <c r="NP37" s="73"/>
      <c r="NQ37" s="73"/>
      <c r="NR37" s="73"/>
      <c r="NS37" s="73"/>
      <c r="NT37" s="73"/>
      <c r="NU37" s="73"/>
      <c r="NV37" s="73"/>
      <c r="NW37" s="73"/>
    </row>
    <row r="38" spans="1:387" s="74" customFormat="1" ht="35.25" customHeight="1" thickBot="1" x14ac:dyDescent="0.35">
      <c r="A38" s="166" t="s">
        <v>15</v>
      </c>
      <c r="B38" s="167" t="s">
        <v>81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9">
        <f t="shared" si="23"/>
        <v>0</v>
      </c>
      <c r="P38" s="96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73"/>
      <c r="JT38" s="73"/>
      <c r="JU38" s="73"/>
      <c r="JV38" s="73"/>
      <c r="JW38" s="73"/>
      <c r="JX38" s="73"/>
      <c r="JY38" s="73"/>
      <c r="JZ38" s="73"/>
      <c r="KA38" s="73"/>
      <c r="KB38" s="73"/>
      <c r="KC38" s="73"/>
      <c r="KD38" s="73"/>
      <c r="KE38" s="73"/>
      <c r="KF38" s="73"/>
      <c r="KG38" s="73"/>
      <c r="KH38" s="73"/>
      <c r="KI38" s="73"/>
      <c r="KJ38" s="73"/>
      <c r="KK38" s="73"/>
      <c r="KL38" s="73"/>
      <c r="KM38" s="73"/>
      <c r="KN38" s="73"/>
      <c r="KO38" s="73"/>
      <c r="KP38" s="73"/>
      <c r="KQ38" s="73"/>
      <c r="KR38" s="73"/>
      <c r="KS38" s="73"/>
      <c r="KT38" s="73"/>
      <c r="KU38" s="73"/>
      <c r="KV38" s="73"/>
      <c r="KW38" s="73"/>
      <c r="KX38" s="73"/>
      <c r="KY38" s="73"/>
      <c r="KZ38" s="73"/>
      <c r="LA38" s="73"/>
      <c r="LB38" s="73"/>
      <c r="LC38" s="73"/>
      <c r="LD38" s="73"/>
      <c r="LE38" s="73"/>
      <c r="LF38" s="73"/>
      <c r="LG38" s="73"/>
      <c r="LH38" s="73"/>
      <c r="LI38" s="73"/>
      <c r="LJ38" s="73"/>
      <c r="LK38" s="73"/>
      <c r="LL38" s="73"/>
      <c r="LM38" s="73"/>
      <c r="LN38" s="73"/>
      <c r="LO38" s="73"/>
      <c r="LP38" s="73"/>
      <c r="LQ38" s="73"/>
      <c r="LR38" s="73"/>
      <c r="LS38" s="73"/>
      <c r="LT38" s="73"/>
      <c r="LU38" s="73"/>
      <c r="LV38" s="73"/>
      <c r="LW38" s="73"/>
      <c r="LX38" s="73"/>
      <c r="LY38" s="73"/>
      <c r="LZ38" s="73"/>
      <c r="MA38" s="73"/>
      <c r="MB38" s="73"/>
      <c r="MC38" s="73"/>
      <c r="MD38" s="73"/>
      <c r="ME38" s="73"/>
      <c r="MF38" s="73"/>
      <c r="MG38" s="73"/>
      <c r="MH38" s="73"/>
      <c r="MI38" s="73"/>
      <c r="MJ38" s="73"/>
      <c r="MK38" s="73"/>
      <c r="ML38" s="73"/>
      <c r="MM38" s="73"/>
      <c r="MN38" s="73"/>
      <c r="MO38" s="73"/>
      <c r="MP38" s="73"/>
      <c r="MQ38" s="73"/>
      <c r="MR38" s="73"/>
      <c r="MS38" s="73"/>
      <c r="MT38" s="73"/>
      <c r="MU38" s="73"/>
      <c r="MV38" s="73"/>
      <c r="MW38" s="73"/>
      <c r="MX38" s="73"/>
      <c r="MY38" s="73"/>
      <c r="MZ38" s="73"/>
      <c r="NA38" s="73"/>
      <c r="NB38" s="73"/>
      <c r="NC38" s="73"/>
      <c r="ND38" s="73"/>
      <c r="NE38" s="73"/>
      <c r="NF38" s="73"/>
      <c r="NG38" s="73"/>
      <c r="NH38" s="73"/>
      <c r="NI38" s="73"/>
      <c r="NJ38" s="73"/>
      <c r="NK38" s="73"/>
      <c r="NL38" s="73"/>
      <c r="NM38" s="73"/>
      <c r="NN38" s="73"/>
      <c r="NO38" s="73"/>
      <c r="NP38" s="73"/>
      <c r="NQ38" s="73"/>
      <c r="NR38" s="73"/>
      <c r="NS38" s="73"/>
      <c r="NT38" s="73"/>
      <c r="NU38" s="73"/>
      <c r="NV38" s="73"/>
      <c r="NW38" s="73"/>
    </row>
    <row r="39" spans="1:387" s="17" customFormat="1" ht="21" thickBot="1" x14ac:dyDescent="0.45">
      <c r="A39" s="302" t="s">
        <v>36</v>
      </c>
      <c r="B39" s="303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21"/>
      <c r="P39" s="9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</row>
    <row r="40" spans="1:387" s="29" customFormat="1" ht="77.25" customHeight="1" thickBot="1" x14ac:dyDescent="0.5">
      <c r="A40" s="304" t="s">
        <v>42</v>
      </c>
      <c r="B40" s="304"/>
      <c r="C40" s="169">
        <f t="shared" ref="C40:J40" si="24">C43</f>
        <v>0</v>
      </c>
      <c r="D40" s="169">
        <f t="shared" si="24"/>
        <v>0</v>
      </c>
      <c r="E40" s="169">
        <f t="shared" si="24"/>
        <v>0</v>
      </c>
      <c r="F40" s="169">
        <f t="shared" si="24"/>
        <v>0</v>
      </c>
      <c r="G40" s="169">
        <f t="shared" si="24"/>
        <v>0</v>
      </c>
      <c r="H40" s="169">
        <f t="shared" si="24"/>
        <v>0</v>
      </c>
      <c r="I40" s="169">
        <f t="shared" si="24"/>
        <v>0</v>
      </c>
      <c r="J40" s="169">
        <f t="shared" si="24"/>
        <v>0</v>
      </c>
      <c r="K40" s="169">
        <f t="shared" ref="K40:N40" si="25">K43</f>
        <v>0</v>
      </c>
      <c r="L40" s="169">
        <f t="shared" si="25"/>
        <v>0</v>
      </c>
      <c r="M40" s="169">
        <f t="shared" si="25"/>
        <v>0</v>
      </c>
      <c r="N40" s="169">
        <f t="shared" si="25"/>
        <v>0</v>
      </c>
      <c r="O40" s="170">
        <v>0</v>
      </c>
      <c r="P40" s="97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</row>
    <row r="41" spans="1:387" s="80" customFormat="1" ht="19.5" hidden="1" thickBot="1" x14ac:dyDescent="0.35">
      <c r="A41" s="171"/>
      <c r="B41" s="172" t="s">
        <v>1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4" t="s">
        <v>2</v>
      </c>
      <c r="P41" s="98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</row>
    <row r="42" spans="1:387" s="80" customFormat="1" ht="19.5" hidden="1" thickBot="1" x14ac:dyDescent="0.35">
      <c r="A42" s="171"/>
      <c r="B42" s="175" t="s">
        <v>3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7" t="s">
        <v>2</v>
      </c>
      <c r="P42" s="9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</row>
    <row r="43" spans="1:387" s="8" customFormat="1" ht="54" customHeight="1" thickBot="1" x14ac:dyDescent="0.25">
      <c r="A43" s="178" t="s">
        <v>85</v>
      </c>
      <c r="B43" s="179" t="s">
        <v>12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  <c r="N43" s="180">
        <v>0</v>
      </c>
      <c r="O43" s="181">
        <v>0</v>
      </c>
      <c r="P43" s="9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</row>
    <row r="44" spans="1:387" s="47" customFormat="1" ht="47.25" customHeight="1" thickTop="1" thickBot="1" x14ac:dyDescent="0.25">
      <c r="A44" s="306" t="s">
        <v>41</v>
      </c>
      <c r="B44" s="306"/>
      <c r="C44" s="182">
        <f t="shared" ref="C44:J44" si="26">C45+C47+C49+C51</f>
        <v>15593535.869999997</v>
      </c>
      <c r="D44" s="182">
        <f t="shared" si="26"/>
        <v>15014980.51</v>
      </c>
      <c r="E44" s="182">
        <f t="shared" si="26"/>
        <v>14501043.6</v>
      </c>
      <c r="F44" s="182">
        <f t="shared" si="26"/>
        <v>14936648.219999999</v>
      </c>
      <c r="G44" s="182">
        <f t="shared" si="26"/>
        <v>14268907.319999998</v>
      </c>
      <c r="H44" s="182">
        <f t="shared" si="26"/>
        <v>15757058.520000001</v>
      </c>
      <c r="I44" s="182">
        <f t="shared" si="26"/>
        <v>14648157.280000001</v>
      </c>
      <c r="J44" s="182">
        <f t="shared" si="26"/>
        <v>15584313.129999999</v>
      </c>
      <c r="K44" s="182">
        <f t="shared" ref="K44:N44" si="27">K45+K47+K49+K51</f>
        <v>14915472.310000001</v>
      </c>
      <c r="L44" s="182">
        <f t="shared" si="27"/>
        <v>14689120.889999999</v>
      </c>
      <c r="M44" s="182">
        <f t="shared" si="27"/>
        <v>19337789.890000001</v>
      </c>
      <c r="N44" s="182">
        <f t="shared" si="27"/>
        <v>26903385.539999999</v>
      </c>
      <c r="O44" s="182">
        <f t="shared" ref="O44" si="28">O45+O47+O49+O51</f>
        <v>196150413.08000001</v>
      </c>
      <c r="P44" s="99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6"/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</row>
    <row r="45" spans="1:387" s="61" customFormat="1" ht="37.5" customHeight="1" thickTop="1" x14ac:dyDescent="0.25">
      <c r="A45" s="307" t="s">
        <v>37</v>
      </c>
      <c r="B45" s="308"/>
      <c r="C45" s="184">
        <v>0</v>
      </c>
      <c r="D45" s="184">
        <v>0</v>
      </c>
      <c r="E45" s="184">
        <v>0</v>
      </c>
      <c r="F45" s="184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3">
        <f>SUM(C45:N45)</f>
        <v>0</v>
      </c>
      <c r="P45" s="99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60"/>
      <c r="IO45" s="60"/>
      <c r="IP45" s="60"/>
      <c r="IQ45" s="60"/>
      <c r="IR45" s="60"/>
      <c r="IS45" s="60"/>
      <c r="IT45" s="60"/>
      <c r="IU45" s="60"/>
      <c r="IV45" s="60"/>
      <c r="IW45" s="60"/>
      <c r="IX45" s="60"/>
      <c r="IY45" s="60"/>
      <c r="IZ45" s="60"/>
      <c r="JA45" s="60"/>
      <c r="JB45" s="60"/>
      <c r="JC45" s="60"/>
      <c r="JD45" s="60"/>
      <c r="JE45" s="60"/>
      <c r="JF45" s="60"/>
      <c r="JG45" s="60"/>
      <c r="JH45" s="60"/>
      <c r="JI45" s="60"/>
      <c r="JJ45" s="60"/>
      <c r="JK45" s="60"/>
      <c r="JL45" s="60"/>
      <c r="JM45" s="60"/>
      <c r="JN45" s="60"/>
      <c r="JO45" s="60"/>
      <c r="JP45" s="60"/>
      <c r="JQ45" s="60"/>
      <c r="JR45" s="60"/>
      <c r="JS45" s="60"/>
      <c r="JT45" s="60"/>
      <c r="JU45" s="60"/>
      <c r="JV45" s="60"/>
      <c r="JW45" s="60"/>
      <c r="JX45" s="60"/>
      <c r="JY45" s="60"/>
      <c r="JZ45" s="60"/>
      <c r="KA45" s="60"/>
      <c r="KB45" s="60"/>
      <c r="KC45" s="60"/>
      <c r="KD45" s="60"/>
      <c r="KE45" s="60"/>
      <c r="KF45" s="60"/>
      <c r="KG45" s="60"/>
      <c r="KH45" s="60"/>
      <c r="KI45" s="60"/>
      <c r="KJ45" s="60"/>
      <c r="KK45" s="60"/>
      <c r="KL45" s="60"/>
      <c r="KM45" s="60"/>
      <c r="KN45" s="60"/>
      <c r="KO45" s="60"/>
      <c r="KP45" s="60"/>
      <c r="KQ45" s="60"/>
      <c r="KR45" s="60"/>
      <c r="KS45" s="60"/>
      <c r="KT45" s="60"/>
      <c r="KU45" s="60"/>
      <c r="KV45" s="60"/>
      <c r="KW45" s="60"/>
      <c r="KX45" s="60"/>
      <c r="KY45" s="60"/>
      <c r="KZ45" s="60"/>
      <c r="LA45" s="60"/>
      <c r="LB45" s="60"/>
      <c r="LC45" s="60"/>
      <c r="LD45" s="60"/>
      <c r="LE45" s="60"/>
      <c r="LF45" s="60"/>
      <c r="LG45" s="60"/>
      <c r="LH45" s="60"/>
      <c r="LI45" s="60"/>
      <c r="LJ45" s="60"/>
      <c r="LK45" s="60"/>
      <c r="LL45" s="60"/>
      <c r="LM45" s="60"/>
      <c r="LN45" s="60"/>
      <c r="LO45" s="60"/>
      <c r="LP45" s="60"/>
      <c r="LQ45" s="60"/>
      <c r="LR45" s="60"/>
      <c r="LS45" s="60"/>
      <c r="LT45" s="60"/>
      <c r="LU45" s="60"/>
      <c r="LV45" s="60"/>
      <c r="LW45" s="60"/>
      <c r="LX45" s="60"/>
      <c r="LY45" s="60"/>
      <c r="LZ45" s="60"/>
      <c r="MA45" s="60"/>
      <c r="MB45" s="60"/>
      <c r="MC45" s="60"/>
      <c r="MD45" s="60"/>
      <c r="ME45" s="60"/>
      <c r="MF45" s="60"/>
      <c r="MG45" s="60"/>
      <c r="MH45" s="60"/>
      <c r="MI45" s="60"/>
      <c r="MJ45" s="60"/>
      <c r="MK45" s="60"/>
      <c r="ML45" s="60"/>
      <c r="MM45" s="60"/>
      <c r="MN45" s="60"/>
      <c r="MO45" s="60"/>
      <c r="MP45" s="60"/>
      <c r="MQ45" s="60"/>
      <c r="MR45" s="60"/>
      <c r="MS45" s="60"/>
      <c r="MT45" s="60"/>
      <c r="MU45" s="60"/>
      <c r="MV45" s="60"/>
      <c r="MW45" s="60"/>
      <c r="MX45" s="60"/>
      <c r="MY45" s="60"/>
      <c r="MZ45" s="60"/>
      <c r="NA45" s="60"/>
      <c r="NB45" s="60"/>
      <c r="NC45" s="60"/>
      <c r="ND45" s="60"/>
      <c r="NE45" s="60"/>
      <c r="NF45" s="60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0"/>
      <c r="NS45" s="60"/>
      <c r="NT45" s="60"/>
      <c r="NU45" s="60"/>
      <c r="NV45" s="60"/>
      <c r="NW45" s="60"/>
    </row>
    <row r="46" spans="1:387" s="63" customFormat="1" ht="7.5" customHeight="1" x14ac:dyDescent="0.3">
      <c r="A46" s="309"/>
      <c r="B46" s="310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6"/>
      <c r="P46" s="100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  <c r="JP46" s="62"/>
      <c r="JQ46" s="62"/>
      <c r="JR46" s="62"/>
      <c r="JS46" s="62"/>
      <c r="JT46" s="62"/>
      <c r="JU46" s="62"/>
      <c r="JV46" s="62"/>
      <c r="JW46" s="62"/>
      <c r="JX46" s="62"/>
      <c r="JY46" s="62"/>
      <c r="JZ46" s="62"/>
      <c r="KA46" s="62"/>
      <c r="KB46" s="62"/>
      <c r="KC46" s="62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KV46" s="62"/>
      <c r="KW46" s="62"/>
      <c r="KX46" s="62"/>
      <c r="KY46" s="62"/>
      <c r="KZ46" s="62"/>
      <c r="LA46" s="62"/>
      <c r="LB46" s="62"/>
      <c r="LC46" s="62"/>
      <c r="LD46" s="62"/>
      <c r="LE46" s="62"/>
      <c r="LF46" s="62"/>
      <c r="LG46" s="62"/>
      <c r="LH46" s="62"/>
      <c r="LI46" s="62"/>
      <c r="LJ46" s="62"/>
      <c r="LK46" s="62"/>
      <c r="LL46" s="62"/>
      <c r="LM46" s="62"/>
      <c r="LN46" s="62"/>
      <c r="LO46" s="62"/>
      <c r="LP46" s="62"/>
      <c r="LQ46" s="62"/>
      <c r="LR46" s="62"/>
      <c r="LS46" s="62"/>
      <c r="LT46" s="62"/>
      <c r="LU46" s="62"/>
      <c r="LV46" s="62"/>
      <c r="LW46" s="62"/>
      <c r="LX46" s="62"/>
      <c r="LY46" s="62"/>
      <c r="LZ46" s="62"/>
      <c r="MA46" s="62"/>
      <c r="MB46" s="62"/>
      <c r="MC46" s="62"/>
      <c r="MD46" s="62"/>
      <c r="ME46" s="62"/>
      <c r="MF46" s="62"/>
      <c r="MG46" s="62"/>
      <c r="MH46" s="62"/>
      <c r="MI46" s="62"/>
      <c r="MJ46" s="62"/>
      <c r="MK46" s="62"/>
      <c r="ML46" s="62"/>
      <c r="MM46" s="62"/>
      <c r="MN46" s="62"/>
      <c r="MO46" s="62"/>
      <c r="MP46" s="62"/>
      <c r="MQ46" s="62"/>
      <c r="MR46" s="62"/>
      <c r="MS46" s="62"/>
      <c r="MT46" s="62"/>
      <c r="MU46" s="62"/>
      <c r="MV46" s="62"/>
      <c r="MW46" s="62"/>
      <c r="MX46" s="62"/>
      <c r="MY46" s="62"/>
      <c r="MZ46" s="62"/>
      <c r="NA46" s="62"/>
      <c r="NB46" s="62"/>
      <c r="NC46" s="62"/>
      <c r="ND46" s="62"/>
      <c r="NE46" s="62"/>
      <c r="NF46" s="62"/>
      <c r="NG46" s="62"/>
      <c r="NH46" s="62"/>
      <c r="NI46" s="62"/>
      <c r="NJ46" s="62"/>
      <c r="NK46" s="62"/>
      <c r="NL46" s="62"/>
      <c r="NM46" s="62"/>
      <c r="NN46" s="62"/>
      <c r="NO46" s="62"/>
      <c r="NP46" s="62"/>
      <c r="NQ46" s="62"/>
      <c r="NR46" s="62"/>
      <c r="NS46" s="62"/>
      <c r="NT46" s="62"/>
      <c r="NU46" s="62"/>
      <c r="NV46" s="62"/>
      <c r="NW46" s="62"/>
    </row>
    <row r="47" spans="1:387" s="61" customFormat="1" ht="33.75" customHeight="1" x14ac:dyDescent="0.25">
      <c r="A47" s="307" t="s">
        <v>38</v>
      </c>
      <c r="B47" s="308"/>
      <c r="C47" s="183">
        <f t="shared" ref="C47:J47" si="29">C32+C35+C36</f>
        <v>79527.179999999993</v>
      </c>
      <c r="D47" s="183">
        <f t="shared" si="29"/>
        <v>79527.179999999993</v>
      </c>
      <c r="E47" s="183">
        <f t="shared" si="29"/>
        <v>79527.179999999993</v>
      </c>
      <c r="F47" s="183">
        <f t="shared" si="29"/>
        <v>74288.5</v>
      </c>
      <c r="G47" s="183">
        <f t="shared" si="29"/>
        <v>74288.5</v>
      </c>
      <c r="H47" s="183">
        <f t="shared" si="29"/>
        <v>76871.87</v>
      </c>
      <c r="I47" s="183">
        <f t="shared" si="29"/>
        <v>77123.899999999994</v>
      </c>
      <c r="J47" s="183">
        <f t="shared" si="29"/>
        <v>77123.899999999994</v>
      </c>
      <c r="K47" s="183">
        <f t="shared" ref="K47:N47" si="30">K32+K35+K36</f>
        <v>77123.899999999994</v>
      </c>
      <c r="L47" s="183">
        <f t="shared" si="30"/>
        <v>94462.97</v>
      </c>
      <c r="M47" s="183">
        <f t="shared" si="30"/>
        <v>199403.3</v>
      </c>
      <c r="N47" s="183">
        <f t="shared" si="30"/>
        <v>99701.65</v>
      </c>
      <c r="O47" s="184">
        <f>SUM(C47:N47)</f>
        <v>1088970.0299999998</v>
      </c>
      <c r="P47" s="99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60"/>
      <c r="IO47" s="60"/>
      <c r="IP47" s="60"/>
      <c r="IQ47" s="60"/>
      <c r="IR47" s="60"/>
      <c r="IS47" s="60"/>
      <c r="IT47" s="60"/>
      <c r="IU47" s="60"/>
      <c r="IV47" s="60"/>
      <c r="IW47" s="60"/>
      <c r="IX47" s="60"/>
      <c r="IY47" s="60"/>
      <c r="IZ47" s="60"/>
      <c r="JA47" s="60"/>
      <c r="JB47" s="60"/>
      <c r="JC47" s="60"/>
      <c r="JD47" s="60"/>
      <c r="JE47" s="60"/>
      <c r="JF47" s="60"/>
      <c r="JG47" s="60"/>
      <c r="JH47" s="60"/>
      <c r="JI47" s="60"/>
      <c r="JJ47" s="60"/>
      <c r="JK47" s="60"/>
      <c r="JL47" s="60"/>
      <c r="JM47" s="60"/>
      <c r="JN47" s="60"/>
      <c r="JO47" s="60"/>
      <c r="JP47" s="60"/>
      <c r="JQ47" s="60"/>
      <c r="JR47" s="60"/>
      <c r="JS47" s="60"/>
      <c r="JT47" s="60"/>
      <c r="JU47" s="60"/>
      <c r="JV47" s="60"/>
      <c r="JW47" s="60"/>
      <c r="JX47" s="60"/>
      <c r="JY47" s="60"/>
      <c r="JZ47" s="60"/>
      <c r="KA47" s="60"/>
      <c r="KB47" s="60"/>
      <c r="KC47" s="60"/>
      <c r="KD47" s="60"/>
      <c r="KE47" s="60"/>
      <c r="KF47" s="60"/>
      <c r="KG47" s="60"/>
      <c r="KH47" s="60"/>
      <c r="KI47" s="60"/>
      <c r="KJ47" s="60"/>
      <c r="KK47" s="60"/>
      <c r="KL47" s="60"/>
      <c r="KM47" s="60"/>
      <c r="KN47" s="60"/>
      <c r="KO47" s="60"/>
      <c r="KP47" s="60"/>
      <c r="KQ47" s="60"/>
      <c r="KR47" s="60"/>
      <c r="KS47" s="60"/>
      <c r="KT47" s="60"/>
      <c r="KU47" s="60"/>
      <c r="KV47" s="60"/>
      <c r="KW47" s="60"/>
      <c r="KX47" s="60"/>
      <c r="KY47" s="60"/>
      <c r="KZ47" s="60"/>
      <c r="LA47" s="60"/>
      <c r="LB47" s="60"/>
      <c r="LC47" s="60"/>
      <c r="LD47" s="60"/>
      <c r="LE47" s="60"/>
      <c r="LF47" s="60"/>
      <c r="LG47" s="60"/>
      <c r="LH47" s="60"/>
      <c r="LI47" s="60"/>
      <c r="LJ47" s="60"/>
      <c r="LK47" s="60"/>
      <c r="LL47" s="60"/>
      <c r="LM47" s="60"/>
      <c r="LN47" s="60"/>
      <c r="LO47" s="60"/>
      <c r="LP47" s="60"/>
      <c r="LQ47" s="60"/>
      <c r="LR47" s="60"/>
      <c r="LS47" s="60"/>
      <c r="LT47" s="60"/>
      <c r="LU47" s="60"/>
      <c r="LV47" s="60"/>
      <c r="LW47" s="60"/>
      <c r="LX47" s="60"/>
      <c r="LY47" s="60"/>
      <c r="LZ47" s="60"/>
      <c r="MA47" s="60"/>
      <c r="MB47" s="60"/>
      <c r="MC47" s="60"/>
      <c r="MD47" s="60"/>
      <c r="ME47" s="60"/>
      <c r="MF47" s="60"/>
      <c r="MG47" s="60"/>
      <c r="MH47" s="60"/>
      <c r="MI47" s="60"/>
      <c r="MJ47" s="60"/>
      <c r="MK47" s="60"/>
      <c r="ML47" s="60"/>
      <c r="MM47" s="60"/>
      <c r="MN47" s="60"/>
      <c r="MO47" s="60"/>
      <c r="MP47" s="60"/>
      <c r="MQ47" s="60"/>
      <c r="MR47" s="60"/>
      <c r="MS47" s="60"/>
      <c r="MT47" s="60"/>
      <c r="MU47" s="60"/>
      <c r="MV47" s="60"/>
      <c r="MW47" s="60"/>
      <c r="MX47" s="60"/>
      <c r="MY47" s="60"/>
      <c r="MZ47" s="60"/>
      <c r="NA47" s="60"/>
      <c r="NB47" s="60"/>
      <c r="NC47" s="60"/>
      <c r="ND47" s="60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0"/>
      <c r="NS47" s="60"/>
      <c r="NT47" s="60"/>
      <c r="NU47" s="60"/>
      <c r="NV47" s="60"/>
      <c r="NW47" s="60"/>
    </row>
    <row r="48" spans="1:387" s="63" customFormat="1" ht="10.5" customHeight="1" x14ac:dyDescent="0.3">
      <c r="A48" s="311"/>
      <c r="B48" s="312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8"/>
      <c r="P48" s="100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62"/>
      <c r="IO48" s="62"/>
      <c r="IP48" s="62"/>
      <c r="IQ48" s="62"/>
      <c r="IR48" s="62"/>
      <c r="IS48" s="62"/>
      <c r="IT48" s="62"/>
      <c r="IU48" s="62"/>
      <c r="IV48" s="62"/>
      <c r="IW48" s="62"/>
      <c r="IX48" s="62"/>
      <c r="IY48" s="62"/>
      <c r="IZ48" s="62"/>
      <c r="JA48" s="62"/>
      <c r="JB48" s="62"/>
      <c r="JC48" s="62"/>
      <c r="JD48" s="62"/>
      <c r="JE48" s="62"/>
      <c r="JF48" s="62"/>
      <c r="JG48" s="62"/>
      <c r="JH48" s="62"/>
      <c r="JI48" s="62"/>
      <c r="JJ48" s="62"/>
      <c r="JK48" s="62"/>
      <c r="JL48" s="62"/>
      <c r="JM48" s="62"/>
      <c r="JN48" s="62"/>
      <c r="JO48" s="62"/>
      <c r="JP48" s="62"/>
      <c r="JQ48" s="62"/>
      <c r="JR48" s="62"/>
      <c r="JS48" s="62"/>
      <c r="JT48" s="62"/>
      <c r="JU48" s="62"/>
      <c r="JV48" s="62"/>
      <c r="JW48" s="62"/>
      <c r="JX48" s="62"/>
      <c r="JY48" s="62"/>
      <c r="JZ48" s="62"/>
      <c r="KA48" s="62"/>
      <c r="KB48" s="62"/>
      <c r="KC48" s="62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KV48" s="62"/>
      <c r="KW48" s="62"/>
      <c r="KX48" s="62"/>
      <c r="KY48" s="62"/>
      <c r="KZ48" s="62"/>
      <c r="LA48" s="62"/>
      <c r="LB48" s="62"/>
      <c r="LC48" s="62"/>
      <c r="LD48" s="62"/>
      <c r="LE48" s="62"/>
      <c r="LF48" s="62"/>
      <c r="LG48" s="62"/>
      <c r="LH48" s="62"/>
      <c r="LI48" s="62"/>
      <c r="LJ48" s="62"/>
      <c r="LK48" s="62"/>
      <c r="LL48" s="62"/>
      <c r="LM48" s="62"/>
      <c r="LN48" s="62"/>
      <c r="LO48" s="62"/>
      <c r="LP48" s="62"/>
      <c r="LQ48" s="62"/>
      <c r="LR48" s="62"/>
      <c r="LS48" s="62"/>
      <c r="LT48" s="62"/>
      <c r="LU48" s="62"/>
      <c r="LV48" s="62"/>
      <c r="LW48" s="62"/>
      <c r="LX48" s="62"/>
      <c r="LY48" s="62"/>
      <c r="LZ48" s="62"/>
      <c r="MA48" s="62"/>
      <c r="MB48" s="62"/>
      <c r="MC48" s="62"/>
      <c r="MD48" s="62"/>
      <c r="ME48" s="62"/>
      <c r="MF48" s="62"/>
      <c r="MG48" s="62"/>
      <c r="MH48" s="62"/>
      <c r="MI48" s="62"/>
      <c r="MJ48" s="62"/>
      <c r="MK48" s="62"/>
      <c r="ML48" s="62"/>
      <c r="MM48" s="62"/>
      <c r="MN48" s="62"/>
      <c r="MO48" s="62"/>
      <c r="MP48" s="62"/>
      <c r="MQ48" s="62"/>
      <c r="MR48" s="62"/>
      <c r="MS48" s="62"/>
      <c r="MT48" s="62"/>
      <c r="MU48" s="62"/>
      <c r="MV48" s="62"/>
      <c r="MW48" s="62"/>
      <c r="MX48" s="62"/>
      <c r="MY48" s="62"/>
      <c r="MZ48" s="62"/>
      <c r="NA48" s="62"/>
      <c r="NB48" s="62"/>
      <c r="NC48" s="62"/>
      <c r="ND48" s="62"/>
      <c r="NE48" s="62"/>
      <c r="NF48" s="62"/>
      <c r="NG48" s="62"/>
      <c r="NH48" s="62"/>
      <c r="NI48" s="62"/>
      <c r="NJ48" s="62"/>
      <c r="NK48" s="62"/>
      <c r="NL48" s="62"/>
      <c r="NM48" s="62"/>
      <c r="NN48" s="62"/>
      <c r="NO48" s="62"/>
      <c r="NP48" s="62"/>
      <c r="NQ48" s="62"/>
      <c r="NR48" s="62"/>
      <c r="NS48" s="62"/>
      <c r="NT48" s="62"/>
      <c r="NU48" s="62"/>
      <c r="NV48" s="62"/>
      <c r="NW48" s="62"/>
    </row>
    <row r="49" spans="1:387" s="75" customFormat="1" ht="39.75" customHeight="1" x14ac:dyDescent="0.25">
      <c r="A49" s="313" t="s">
        <v>39</v>
      </c>
      <c r="B49" s="313"/>
      <c r="C49" s="189">
        <f t="shared" ref="C49:J49" si="31">C17+C18+C19+C20+C31+C37+C38+C24</f>
        <v>1329768.6199999999</v>
      </c>
      <c r="D49" s="189">
        <f t="shared" si="31"/>
        <v>777492.29</v>
      </c>
      <c r="E49" s="189">
        <f t="shared" si="31"/>
        <v>991354.74</v>
      </c>
      <c r="F49" s="189">
        <f t="shared" si="31"/>
        <v>982780.78</v>
      </c>
      <c r="G49" s="189">
        <f t="shared" si="31"/>
        <v>1119383.28</v>
      </c>
      <c r="H49" s="189">
        <f t="shared" si="31"/>
        <v>704107.34000000008</v>
      </c>
      <c r="I49" s="189">
        <f t="shared" si="31"/>
        <v>610006.99</v>
      </c>
      <c r="J49" s="189">
        <f t="shared" si="31"/>
        <v>552128.89</v>
      </c>
      <c r="K49" s="189">
        <f t="shared" ref="K49:N49" si="32">K17+K18+K19+K20+K31+K37+K38+K24</f>
        <v>893703.77</v>
      </c>
      <c r="L49" s="189">
        <f t="shared" si="32"/>
        <v>583619.09000000008</v>
      </c>
      <c r="M49" s="189">
        <f t="shared" si="32"/>
        <v>856701.49</v>
      </c>
      <c r="N49" s="189">
        <f t="shared" si="32"/>
        <v>1926742.65</v>
      </c>
      <c r="O49" s="189">
        <f t="shared" ref="O49" si="33">O17+O18+O19+O20+O31+O37+O38+O24</f>
        <v>11327789.93</v>
      </c>
      <c r="P49" s="101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</row>
    <row r="50" spans="1:387" s="76" customFormat="1" ht="8.25" customHeight="1" x14ac:dyDescent="0.25">
      <c r="A50" s="318"/>
      <c r="B50" s="319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1"/>
      <c r="P50" s="101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62"/>
      <c r="IO50" s="62"/>
      <c r="IP50" s="62"/>
      <c r="IQ50" s="62"/>
      <c r="IR50" s="62"/>
      <c r="IS50" s="62"/>
      <c r="IT50" s="62"/>
      <c r="IU50" s="62"/>
      <c r="IV50" s="62"/>
      <c r="IW50" s="62"/>
      <c r="IX50" s="62"/>
      <c r="IY50" s="62"/>
      <c r="IZ50" s="62"/>
      <c r="JA50" s="62"/>
      <c r="JB50" s="62"/>
      <c r="JC50" s="62"/>
      <c r="JD50" s="62"/>
      <c r="JE50" s="62"/>
      <c r="JF50" s="62"/>
      <c r="JG50" s="62"/>
      <c r="JH50" s="62"/>
      <c r="JI50" s="62"/>
      <c r="JJ50" s="62"/>
      <c r="JK50" s="62"/>
      <c r="JL50" s="62"/>
      <c r="JM50" s="62"/>
      <c r="JN50" s="62"/>
      <c r="JO50" s="62"/>
      <c r="JP50" s="62"/>
      <c r="JQ50" s="62"/>
      <c r="JR50" s="62"/>
      <c r="JS50" s="62"/>
      <c r="JT50" s="62"/>
      <c r="JU50" s="62"/>
      <c r="JV50" s="62"/>
      <c r="JW50" s="62"/>
      <c r="JX50" s="62"/>
      <c r="JY50" s="62"/>
      <c r="JZ50" s="62"/>
      <c r="KA50" s="62"/>
      <c r="KB50" s="62"/>
      <c r="KC50" s="62"/>
      <c r="KD50" s="62"/>
      <c r="KE50" s="62"/>
      <c r="KF50" s="62"/>
      <c r="KG50" s="62"/>
      <c r="KH50" s="62"/>
      <c r="KI50" s="62"/>
      <c r="KJ50" s="62"/>
      <c r="KK50" s="62"/>
      <c r="KL50" s="62"/>
      <c r="KM50" s="62"/>
      <c r="KN50" s="62"/>
      <c r="KO50" s="62"/>
      <c r="KP50" s="62"/>
      <c r="KQ50" s="62"/>
      <c r="KR50" s="62"/>
      <c r="KS50" s="62"/>
      <c r="KT50" s="62"/>
      <c r="KU50" s="62"/>
      <c r="KV50" s="62"/>
      <c r="KW50" s="62"/>
      <c r="KX50" s="62"/>
      <c r="KY50" s="62"/>
      <c r="KZ50" s="62"/>
      <c r="LA50" s="62"/>
      <c r="LB50" s="62"/>
      <c r="LC50" s="62"/>
      <c r="LD50" s="62"/>
      <c r="LE50" s="62"/>
      <c r="LF50" s="62"/>
      <c r="LG50" s="62"/>
      <c r="LH50" s="62"/>
      <c r="LI50" s="62"/>
      <c r="LJ50" s="62"/>
      <c r="LK50" s="62"/>
      <c r="LL50" s="62"/>
      <c r="LM50" s="62"/>
      <c r="LN50" s="62"/>
      <c r="LO50" s="62"/>
      <c r="LP50" s="62"/>
      <c r="LQ50" s="62"/>
      <c r="LR50" s="62"/>
      <c r="LS50" s="62"/>
      <c r="LT50" s="62"/>
      <c r="LU50" s="62"/>
      <c r="LV50" s="62"/>
      <c r="LW50" s="62"/>
      <c r="LX50" s="62"/>
      <c r="LY50" s="62"/>
      <c r="LZ50" s="62"/>
      <c r="MA50" s="62"/>
      <c r="MB50" s="62"/>
      <c r="MC50" s="62"/>
      <c r="MD50" s="62"/>
      <c r="ME50" s="62"/>
      <c r="MF50" s="62"/>
      <c r="MG50" s="62"/>
      <c r="MH50" s="62"/>
      <c r="MI50" s="62"/>
      <c r="MJ50" s="62"/>
      <c r="MK50" s="62"/>
      <c r="ML50" s="62"/>
      <c r="MM50" s="62"/>
      <c r="MN50" s="62"/>
      <c r="MO50" s="62"/>
      <c r="MP50" s="62"/>
      <c r="MQ50" s="62"/>
      <c r="MR50" s="62"/>
      <c r="MS50" s="62"/>
      <c r="MT50" s="62"/>
      <c r="MU50" s="62"/>
      <c r="MV50" s="62"/>
      <c r="MW50" s="62"/>
      <c r="MX50" s="62"/>
      <c r="MY50" s="62"/>
      <c r="MZ50" s="62"/>
      <c r="NA50" s="62"/>
      <c r="NB50" s="62"/>
      <c r="NC50" s="62"/>
      <c r="ND50" s="62"/>
      <c r="NE50" s="62"/>
      <c r="NF50" s="62"/>
      <c r="NG50" s="62"/>
      <c r="NH50" s="62"/>
      <c r="NI50" s="62"/>
      <c r="NJ50" s="62"/>
      <c r="NK50" s="62"/>
      <c r="NL50" s="62"/>
      <c r="NM50" s="62"/>
      <c r="NN50" s="62"/>
      <c r="NO50" s="62"/>
      <c r="NP50" s="62"/>
      <c r="NQ50" s="62"/>
      <c r="NR50" s="62"/>
      <c r="NS50" s="62"/>
      <c r="NT50" s="62"/>
      <c r="NU50" s="62"/>
      <c r="NV50" s="62"/>
      <c r="NW50" s="62"/>
    </row>
    <row r="51" spans="1:387" s="66" customFormat="1" ht="27.75" customHeight="1" thickBot="1" x14ac:dyDescent="0.3">
      <c r="A51" s="314" t="s">
        <v>40</v>
      </c>
      <c r="B51" s="314"/>
      <c r="C51" s="192">
        <f t="shared" ref="C51:J51" si="34">C52+C59</f>
        <v>14184240.069999998</v>
      </c>
      <c r="D51" s="192">
        <f t="shared" si="34"/>
        <v>14157961.039999999</v>
      </c>
      <c r="E51" s="192">
        <f t="shared" si="34"/>
        <v>13430161.68</v>
      </c>
      <c r="F51" s="192">
        <f t="shared" si="34"/>
        <v>13879578.939999999</v>
      </c>
      <c r="G51" s="192">
        <f t="shared" si="34"/>
        <v>13075235.539999999</v>
      </c>
      <c r="H51" s="192">
        <f t="shared" si="34"/>
        <v>14976079.310000001</v>
      </c>
      <c r="I51" s="192">
        <f t="shared" si="34"/>
        <v>13961026.390000001</v>
      </c>
      <c r="J51" s="192">
        <f t="shared" si="34"/>
        <v>14955060.34</v>
      </c>
      <c r="K51" s="192">
        <f t="shared" ref="K51:N51" si="35">K52+K59</f>
        <v>13944644.640000001</v>
      </c>
      <c r="L51" s="192">
        <f t="shared" si="35"/>
        <v>14011038.829999998</v>
      </c>
      <c r="M51" s="192">
        <f t="shared" si="35"/>
        <v>18281685.100000001</v>
      </c>
      <c r="N51" s="192">
        <f t="shared" si="35"/>
        <v>24876941.239999998</v>
      </c>
      <c r="O51" s="192">
        <f>O52+O59</f>
        <v>183733653.12</v>
      </c>
      <c r="P51" s="97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</row>
    <row r="52" spans="1:387" s="40" customFormat="1" ht="19.5" customHeight="1" thickBot="1" x14ac:dyDescent="0.25">
      <c r="A52" s="315" t="s">
        <v>101</v>
      </c>
      <c r="B52" s="315"/>
      <c r="C52" s="193">
        <f>C34+2306277.82</f>
        <v>5608984.9499999993</v>
      </c>
      <c r="D52" s="193">
        <f>D34+695707.92+1735458.82</f>
        <v>5665459.3399999999</v>
      </c>
      <c r="E52" s="193">
        <f>E34+1540220.9</f>
        <v>4676098.68</v>
      </c>
      <c r="F52" s="193">
        <f>F34+2099545.24</f>
        <v>5227064.84</v>
      </c>
      <c r="G52" s="193">
        <f>G34+3434095.7</f>
        <v>6556690.1100000003</v>
      </c>
      <c r="H52" s="193">
        <f>H34+4672571.62</f>
        <v>7806014.9700000007</v>
      </c>
      <c r="I52" s="193">
        <f>I34+4186348.63</f>
        <v>7283715.21</v>
      </c>
      <c r="J52" s="193">
        <f>J34+3990756.49</f>
        <v>7087484.5300000003</v>
      </c>
      <c r="K52" s="193">
        <f>K34+3860856.55</f>
        <v>6962918.8499999996</v>
      </c>
      <c r="L52" s="193">
        <f>L34</f>
        <v>3087913.46</v>
      </c>
      <c r="M52" s="193">
        <f>M34</f>
        <v>7278362.6600000001</v>
      </c>
      <c r="N52" s="193">
        <f>N34</f>
        <v>3011973.91</v>
      </c>
      <c r="O52" s="194">
        <f>SUM(C52:N52)</f>
        <v>70252681.510000005</v>
      </c>
      <c r="P52" s="8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  <c r="LM52" s="39"/>
      <c r="LN52" s="39"/>
      <c r="LO52" s="39"/>
      <c r="LP52" s="39"/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/>
      <c r="ME52" s="39"/>
      <c r="MF52" s="39"/>
      <c r="MG52" s="39"/>
      <c r="MH52" s="39"/>
      <c r="MI52" s="39"/>
      <c r="MJ52" s="39"/>
      <c r="MK52" s="39"/>
      <c r="ML52" s="39"/>
      <c r="MM52" s="39"/>
      <c r="MN52" s="39"/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/>
      <c r="NE52" s="39"/>
      <c r="NF52" s="39"/>
      <c r="NG52" s="39"/>
      <c r="NH52" s="39"/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/>
      <c r="NT52" s="39"/>
      <c r="NU52" s="39"/>
      <c r="NV52" s="39"/>
      <c r="NW52" s="39"/>
    </row>
    <row r="53" spans="1:387" s="10" customFormat="1" ht="10.5" hidden="1" customHeight="1" x14ac:dyDescent="0.2">
      <c r="A53" s="195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8"/>
      <c r="P53" s="102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</row>
    <row r="54" spans="1:387" s="41" customFormat="1" ht="19.5" hidden="1" customHeight="1" x14ac:dyDescent="0.2">
      <c r="A54" s="199"/>
      <c r="B54" s="200" t="s">
        <v>10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198"/>
      <c r="P54" s="102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</row>
    <row r="55" spans="1:387" s="10" customFormat="1" ht="17.25" hidden="1" customHeight="1" x14ac:dyDescent="0.2">
      <c r="A55" s="195"/>
      <c r="B55" s="196" t="s">
        <v>8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8"/>
      <c r="P55" s="102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</row>
    <row r="56" spans="1:387" s="10" customFormat="1" ht="17.25" hidden="1" customHeight="1" x14ac:dyDescent="0.2">
      <c r="A56" s="195"/>
      <c r="B56" s="196" t="s">
        <v>9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8"/>
      <c r="P56" s="102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</row>
    <row r="57" spans="1:387" s="10" customFormat="1" ht="9.75" hidden="1" customHeight="1" x14ac:dyDescent="0.2">
      <c r="A57" s="202"/>
      <c r="B57" s="203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5"/>
      <c r="P57" s="102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</row>
    <row r="58" spans="1:387" s="10" customFormat="1" ht="12" customHeight="1" thickBot="1" x14ac:dyDescent="0.25">
      <c r="A58" s="316"/>
      <c r="B58" s="317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7"/>
      <c r="P58" s="102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</row>
    <row r="59" spans="1:387" s="40" customFormat="1" ht="21" customHeight="1" x14ac:dyDescent="0.2">
      <c r="A59" s="305" t="s">
        <v>102</v>
      </c>
      <c r="B59" s="305"/>
      <c r="C59" s="208">
        <v>8575255.1199999992</v>
      </c>
      <c r="D59" s="208">
        <v>8492501.6999999993</v>
      </c>
      <c r="E59" s="208">
        <v>8754063</v>
      </c>
      <c r="F59" s="208">
        <v>8652514.0999999996</v>
      </c>
      <c r="G59" s="208">
        <v>6518545.4299999997</v>
      </c>
      <c r="H59" s="208">
        <v>7170064.3399999999</v>
      </c>
      <c r="I59" s="208">
        <v>6677311.1799999997</v>
      </c>
      <c r="J59" s="208">
        <v>7867575.8099999996</v>
      </c>
      <c r="K59" s="208">
        <v>6981725.79</v>
      </c>
      <c r="L59" s="208">
        <v>10923125.369999999</v>
      </c>
      <c r="M59" s="208">
        <v>11003322.439999999</v>
      </c>
      <c r="N59" s="208">
        <v>21864967.329999998</v>
      </c>
      <c r="O59" s="209">
        <f>SUM(C59:N59)</f>
        <v>113480971.61</v>
      </c>
      <c r="P59" s="8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</row>
    <row r="60" spans="1:387" s="9" customFormat="1" ht="14.25" customHeight="1" thickBot="1" x14ac:dyDescent="0.45">
      <c r="A60" s="322"/>
      <c r="B60" s="323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1"/>
      <c r="P60" s="10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</row>
    <row r="61" spans="1:387" s="12" customFormat="1" ht="33.75" customHeight="1" thickTop="1" thickBot="1" x14ac:dyDescent="0.5">
      <c r="A61" s="324" t="s">
        <v>93</v>
      </c>
      <c r="B61" s="324"/>
      <c r="C61" s="212">
        <f t="shared" ref="C61:J61" si="36">C12-C44</f>
        <v>70454863.019999981</v>
      </c>
      <c r="D61" s="212">
        <f t="shared" si="36"/>
        <v>1455454.8199999984</v>
      </c>
      <c r="E61" s="212">
        <f t="shared" si="36"/>
        <v>62576975.319999985</v>
      </c>
      <c r="F61" s="212">
        <f t="shared" si="36"/>
        <v>130398650.88999999</v>
      </c>
      <c r="G61" s="212">
        <f t="shared" si="36"/>
        <v>75167634.910000011</v>
      </c>
      <c r="H61" s="212">
        <f t="shared" si="36"/>
        <v>67261510.11999999</v>
      </c>
      <c r="I61" s="212">
        <f t="shared" si="36"/>
        <v>98375205.25999999</v>
      </c>
      <c r="J61" s="212">
        <f t="shared" si="36"/>
        <v>63442994.660000011</v>
      </c>
      <c r="K61" s="212">
        <f t="shared" ref="K61:N61" si="37">K12-K44</f>
        <v>94302040.659999996</v>
      </c>
      <c r="L61" s="212">
        <f t="shared" si="37"/>
        <v>76522575.069999993</v>
      </c>
      <c r="M61" s="212">
        <f t="shared" si="37"/>
        <v>76562181.63000001</v>
      </c>
      <c r="N61" s="212">
        <f t="shared" si="37"/>
        <v>154878157.39000002</v>
      </c>
      <c r="O61" s="213">
        <f>O12-O44</f>
        <v>971398243.74999988</v>
      </c>
      <c r="P61" s="87">
        <f>P12-P44</f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</row>
    <row r="62" spans="1:387" s="25" customFormat="1" ht="24" thickTop="1" thickBot="1" x14ac:dyDescent="0.5">
      <c r="A62" s="325" t="s">
        <v>20</v>
      </c>
      <c r="B62" s="325"/>
      <c r="C62" s="246">
        <v>2234773255.6700001</v>
      </c>
      <c r="D62" s="246">
        <v>1831718971.25</v>
      </c>
      <c r="E62" s="246">
        <v>1589816744.0899999</v>
      </c>
      <c r="F62" s="246">
        <v>1575042483.0999999</v>
      </c>
      <c r="G62" s="246">
        <v>1923495196.5</v>
      </c>
      <c r="H62" s="246">
        <v>2078469343.8900001</v>
      </c>
      <c r="I62" s="246">
        <v>2359197885.4200001</v>
      </c>
      <c r="J62" s="246">
        <v>2287895169.3899999</v>
      </c>
      <c r="K62" s="246">
        <v>2235282277.0799999</v>
      </c>
      <c r="L62" s="246">
        <v>2010335283.6300001</v>
      </c>
      <c r="M62" s="246">
        <v>2111919043.45</v>
      </c>
      <c r="N62" s="246">
        <v>1958611142.05</v>
      </c>
      <c r="O62" s="247">
        <f>SUM(C62:N62)</f>
        <v>24196556795.52</v>
      </c>
      <c r="P62" s="8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</row>
    <row r="63" spans="1:387" s="25" customFormat="1" ht="53.25" customHeight="1" thickTop="1" thickBot="1" x14ac:dyDescent="0.5">
      <c r="A63" s="326" t="s">
        <v>134</v>
      </c>
      <c r="B63" s="327"/>
      <c r="C63" s="246"/>
      <c r="D63" s="246"/>
      <c r="E63" s="246"/>
      <c r="F63" s="246">
        <v>16800000</v>
      </c>
      <c r="G63" s="246">
        <v>4200000</v>
      </c>
      <c r="H63" s="246">
        <v>750000</v>
      </c>
      <c r="I63" s="246"/>
      <c r="J63" s="246"/>
      <c r="K63" s="246"/>
      <c r="L63" s="246"/>
      <c r="M63" s="246"/>
      <c r="N63" s="246">
        <v>40000</v>
      </c>
      <c r="O63" s="247">
        <f t="shared" ref="O63:O65" si="38">SUM(C63:N63)</f>
        <v>21790000</v>
      </c>
      <c r="P63" s="8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</row>
    <row r="64" spans="1:387" s="25" customFormat="1" ht="53.25" customHeight="1" thickTop="1" thickBot="1" x14ac:dyDescent="0.5">
      <c r="A64" s="320" t="s">
        <v>135</v>
      </c>
      <c r="B64" s="320"/>
      <c r="C64" s="246">
        <f>C62-C63</f>
        <v>2234773255.6700001</v>
      </c>
      <c r="D64" s="246">
        <f t="shared" ref="D64:N64" si="39">D62-D63</f>
        <v>1831718971.25</v>
      </c>
      <c r="E64" s="246">
        <f t="shared" si="39"/>
        <v>1589816744.0899999</v>
      </c>
      <c r="F64" s="246">
        <f t="shared" si="39"/>
        <v>1558242483.0999999</v>
      </c>
      <c r="G64" s="246">
        <f t="shared" si="39"/>
        <v>1919295196.5</v>
      </c>
      <c r="H64" s="246">
        <f t="shared" si="39"/>
        <v>2077719343.8900001</v>
      </c>
      <c r="I64" s="246">
        <f t="shared" si="39"/>
        <v>2359197885.4200001</v>
      </c>
      <c r="J64" s="246">
        <f t="shared" si="39"/>
        <v>2287895169.3899999</v>
      </c>
      <c r="K64" s="246">
        <f t="shared" si="39"/>
        <v>2235282277.0799999</v>
      </c>
      <c r="L64" s="246">
        <f t="shared" si="39"/>
        <v>2010335283.6300001</v>
      </c>
      <c r="M64" s="246">
        <f t="shared" si="39"/>
        <v>2111919043.45</v>
      </c>
      <c r="N64" s="246">
        <f t="shared" si="39"/>
        <v>1958571142.05</v>
      </c>
      <c r="O64" s="247">
        <f t="shared" si="38"/>
        <v>24174766795.52</v>
      </c>
      <c r="P64" s="8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</row>
    <row r="65" spans="1:387" s="25" customFormat="1" ht="48.75" customHeight="1" thickTop="1" thickBot="1" x14ac:dyDescent="0.5">
      <c r="A65" s="326" t="s">
        <v>136</v>
      </c>
      <c r="B65" s="327"/>
      <c r="C65" s="246"/>
      <c r="D65" s="246"/>
      <c r="E65" s="246"/>
      <c r="F65" s="246"/>
      <c r="G65" s="246"/>
      <c r="H65" s="246"/>
      <c r="I65" s="246"/>
      <c r="J65" s="246">
        <v>209911805</v>
      </c>
      <c r="K65" s="246"/>
      <c r="L65" s="246"/>
      <c r="M65" s="246"/>
      <c r="N65" s="246"/>
      <c r="O65" s="247">
        <f t="shared" si="38"/>
        <v>209911805</v>
      </c>
      <c r="P65" s="8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</row>
    <row r="66" spans="1:387" s="25" customFormat="1" ht="51.75" customHeight="1" thickTop="1" thickBot="1" x14ac:dyDescent="0.5">
      <c r="A66" s="320" t="s">
        <v>137</v>
      </c>
      <c r="B66" s="320"/>
      <c r="C66" s="246">
        <f>C64-C65</f>
        <v>2234773255.6700001</v>
      </c>
      <c r="D66" s="246">
        <f t="shared" ref="D66:N66" si="40">D64-D65</f>
        <v>1831718971.25</v>
      </c>
      <c r="E66" s="246">
        <f t="shared" si="40"/>
        <v>1589816744.0899999</v>
      </c>
      <c r="F66" s="246">
        <f t="shared" si="40"/>
        <v>1558242483.0999999</v>
      </c>
      <c r="G66" s="246">
        <f t="shared" si="40"/>
        <v>1919295196.5</v>
      </c>
      <c r="H66" s="246">
        <f t="shared" si="40"/>
        <v>2077719343.8900001</v>
      </c>
      <c r="I66" s="246">
        <f t="shared" si="40"/>
        <v>2359197885.4200001</v>
      </c>
      <c r="J66" s="246">
        <f t="shared" si="40"/>
        <v>2077983364.3899999</v>
      </c>
      <c r="K66" s="246">
        <f t="shared" si="40"/>
        <v>2235282277.0799999</v>
      </c>
      <c r="L66" s="246">
        <f t="shared" si="40"/>
        <v>2010335283.6300001</v>
      </c>
      <c r="M66" s="246">
        <f t="shared" si="40"/>
        <v>2111919043.45</v>
      </c>
      <c r="N66" s="246">
        <f t="shared" si="40"/>
        <v>1958571142.05</v>
      </c>
      <c r="O66" s="247">
        <f>SUM(C66:N66)</f>
        <v>23964854990.52</v>
      </c>
      <c r="P66" s="8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</row>
    <row r="67" spans="1:387" s="4" customFormat="1" ht="19.5" thickTop="1" thickBot="1" x14ac:dyDescent="0.3">
      <c r="A67" s="321" t="s">
        <v>4</v>
      </c>
      <c r="B67" s="321"/>
      <c r="C67" s="214">
        <f t="shared" ref="C67:J67" si="41">C61*100/C66</f>
        <v>3.1526627071110682</v>
      </c>
      <c r="D67" s="214">
        <f t="shared" si="41"/>
        <v>7.9458412717468785E-2</v>
      </c>
      <c r="E67" s="214">
        <f t="shared" si="41"/>
        <v>3.9361124829402026</v>
      </c>
      <c r="F67" s="214">
        <f t="shared" si="41"/>
        <v>8.3683157341842076</v>
      </c>
      <c r="G67" s="214">
        <f t="shared" si="41"/>
        <v>3.9164186440457236</v>
      </c>
      <c r="H67" s="214">
        <f t="shared" si="41"/>
        <v>3.2372760217975327</v>
      </c>
      <c r="I67" s="214">
        <f t="shared" si="41"/>
        <v>4.1698581483124126</v>
      </c>
      <c r="J67" s="214">
        <f t="shared" si="41"/>
        <v>3.0531040694170306</v>
      </c>
      <c r="K67" s="214">
        <f t="shared" ref="K67:N67" si="42">K61*100/K66</f>
        <v>4.2187978505868573</v>
      </c>
      <c r="L67" s="214">
        <f t="shared" si="42"/>
        <v>3.8064583402140535</v>
      </c>
      <c r="M67" s="214">
        <f t="shared" si="42"/>
        <v>3.6252422585729969</v>
      </c>
      <c r="N67" s="214">
        <f t="shared" si="42"/>
        <v>7.9077115997886063</v>
      </c>
      <c r="O67" s="215">
        <f>O61*100/O66</f>
        <v>4.0534284231399056</v>
      </c>
      <c r="P67" s="86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</row>
    <row r="68" spans="1:387" s="18" customFormat="1" ht="6.75" customHeight="1" x14ac:dyDescent="0.2">
      <c r="B68" s="2"/>
      <c r="C68" s="104"/>
      <c r="D68" s="104"/>
      <c r="E68" s="104"/>
      <c r="F68" s="104"/>
      <c r="G68" s="104"/>
      <c r="H68" s="105"/>
      <c r="I68" s="105"/>
      <c r="J68" s="106"/>
      <c r="K68" s="106"/>
      <c r="L68" s="106"/>
      <c r="M68" s="106"/>
      <c r="N68" s="106"/>
      <c r="O68" s="107"/>
      <c r="P68" s="107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</row>
    <row r="69" spans="1:387" s="19" customFormat="1" x14ac:dyDescent="0.2"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20"/>
      <c r="P69" s="2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</row>
    <row r="70" spans="1:387" x14ac:dyDescent="0.2"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1:387" x14ac:dyDescent="0.2">
      <c r="O71"/>
    </row>
    <row r="72" spans="1:387" x14ac:dyDescent="0.2">
      <c r="O72"/>
    </row>
    <row r="73" spans="1:387" x14ac:dyDescent="0.2">
      <c r="O73"/>
    </row>
    <row r="74" spans="1:387" x14ac:dyDescent="0.2">
      <c r="O74"/>
    </row>
    <row r="75" spans="1:387" x14ac:dyDescent="0.2">
      <c r="O75"/>
    </row>
    <row r="76" spans="1:387" ht="49.5" customHeight="1" x14ac:dyDescent="0.2">
      <c r="O76"/>
    </row>
    <row r="77" spans="1:387" ht="69" customHeight="1" x14ac:dyDescent="0.2">
      <c r="O77"/>
    </row>
    <row r="78" spans="1:387" x14ac:dyDescent="0.2">
      <c r="O78"/>
    </row>
    <row r="79" spans="1:387" ht="111" customHeight="1" x14ac:dyDescent="0.2">
      <c r="O79"/>
    </row>
    <row r="80" spans="1:387" x14ac:dyDescent="0.2">
      <c r="O80"/>
    </row>
    <row r="81" spans="15:15" ht="87.75" customHeight="1" x14ac:dyDescent="0.2">
      <c r="O81"/>
    </row>
    <row r="82" spans="15:15" x14ac:dyDescent="0.2">
      <c r="O82"/>
    </row>
    <row r="83" spans="15:15" ht="55.5" customHeight="1" x14ac:dyDescent="0.2">
      <c r="O83"/>
    </row>
    <row r="84" spans="15:15" x14ac:dyDescent="0.2">
      <c r="O84"/>
    </row>
    <row r="85" spans="15:15" x14ac:dyDescent="0.2">
      <c r="O85"/>
    </row>
    <row r="86" spans="15:15" x14ac:dyDescent="0.2">
      <c r="O86"/>
    </row>
    <row r="87" spans="15:15" x14ac:dyDescent="0.2">
      <c r="O87"/>
    </row>
    <row r="88" spans="15:15" x14ac:dyDescent="0.2">
      <c r="O88"/>
    </row>
    <row r="89" spans="15:15" x14ac:dyDescent="0.2">
      <c r="O89"/>
    </row>
    <row r="90" spans="15:15" x14ac:dyDescent="0.2">
      <c r="O90"/>
    </row>
    <row r="91" spans="15:15" x14ac:dyDescent="0.2">
      <c r="O91"/>
    </row>
    <row r="92" spans="15:15" x14ac:dyDescent="0.2">
      <c r="O92"/>
    </row>
    <row r="93" spans="15:15" x14ac:dyDescent="0.2">
      <c r="O93"/>
    </row>
    <row r="94" spans="15:15" x14ac:dyDescent="0.2">
      <c r="O94"/>
    </row>
    <row r="95" spans="15:15" x14ac:dyDescent="0.2">
      <c r="O95"/>
    </row>
    <row r="96" spans="15:15" x14ac:dyDescent="0.2">
      <c r="O96"/>
    </row>
    <row r="97" spans="15:15" x14ac:dyDescent="0.2">
      <c r="O97"/>
    </row>
    <row r="98" spans="15:15" x14ac:dyDescent="0.2">
      <c r="O98"/>
    </row>
    <row r="99" spans="15:15" x14ac:dyDescent="0.2">
      <c r="O99"/>
    </row>
    <row r="100" spans="15:15" x14ac:dyDescent="0.2">
      <c r="O100"/>
    </row>
    <row r="101" spans="15:15" x14ac:dyDescent="0.2">
      <c r="O101"/>
    </row>
    <row r="102" spans="15:15" x14ac:dyDescent="0.2">
      <c r="O102"/>
    </row>
    <row r="103" spans="15:15" x14ac:dyDescent="0.2">
      <c r="O103"/>
    </row>
    <row r="104" spans="15:15" x14ac:dyDescent="0.2">
      <c r="O104"/>
    </row>
    <row r="105" spans="15:15" x14ac:dyDescent="0.2">
      <c r="O105"/>
    </row>
    <row r="106" spans="15:15" x14ac:dyDescent="0.2">
      <c r="O106"/>
    </row>
    <row r="107" spans="15:15" x14ac:dyDescent="0.2">
      <c r="O107"/>
    </row>
    <row r="108" spans="15:15" x14ac:dyDescent="0.2">
      <c r="O108"/>
    </row>
    <row r="109" spans="15:15" x14ac:dyDescent="0.2">
      <c r="O109"/>
    </row>
    <row r="110" spans="15:15" x14ac:dyDescent="0.2">
      <c r="O110"/>
    </row>
    <row r="111" spans="15:15" x14ac:dyDescent="0.2">
      <c r="O111"/>
    </row>
    <row r="112" spans="15:15" x14ac:dyDescent="0.2">
      <c r="O112"/>
    </row>
    <row r="113" spans="15:15" x14ac:dyDescent="0.2">
      <c r="O113"/>
    </row>
    <row r="114" spans="15:15" x14ac:dyDescent="0.2">
      <c r="O114"/>
    </row>
    <row r="115" spans="15:15" x14ac:dyDescent="0.2">
      <c r="O115"/>
    </row>
    <row r="116" spans="15:15" x14ac:dyDescent="0.2">
      <c r="O116"/>
    </row>
    <row r="117" spans="15:15" x14ac:dyDescent="0.2">
      <c r="O117"/>
    </row>
    <row r="118" spans="15:15" x14ac:dyDescent="0.2">
      <c r="O118"/>
    </row>
    <row r="119" spans="15:15" x14ac:dyDescent="0.2">
      <c r="O119"/>
    </row>
    <row r="120" spans="15:15" x14ac:dyDescent="0.2">
      <c r="O120"/>
    </row>
    <row r="121" spans="15:15" x14ac:dyDescent="0.2">
      <c r="O121"/>
    </row>
    <row r="122" spans="15:15" x14ac:dyDescent="0.2">
      <c r="O122"/>
    </row>
    <row r="123" spans="15:15" x14ac:dyDescent="0.2">
      <c r="O123"/>
    </row>
    <row r="124" spans="15:15" x14ac:dyDescent="0.2">
      <c r="O124"/>
    </row>
    <row r="125" spans="15:15" x14ac:dyDescent="0.2">
      <c r="O125"/>
    </row>
    <row r="126" spans="15:15" x14ac:dyDescent="0.2">
      <c r="O126"/>
    </row>
    <row r="127" spans="15:15" x14ac:dyDescent="0.2">
      <c r="O127"/>
    </row>
    <row r="128" spans="15:15" x14ac:dyDescent="0.2">
      <c r="O128"/>
    </row>
    <row r="129" spans="15:15" x14ac:dyDescent="0.2">
      <c r="O129"/>
    </row>
    <row r="130" spans="15:15" x14ac:dyDescent="0.2">
      <c r="O130"/>
    </row>
    <row r="131" spans="15:15" x14ac:dyDescent="0.2">
      <c r="O131"/>
    </row>
    <row r="132" spans="15:15" x14ac:dyDescent="0.2">
      <c r="O132"/>
    </row>
    <row r="133" spans="15:15" x14ac:dyDescent="0.2">
      <c r="O133"/>
    </row>
    <row r="134" spans="15:15" x14ac:dyDescent="0.2">
      <c r="O134"/>
    </row>
    <row r="135" spans="15:15" x14ac:dyDescent="0.2">
      <c r="O135"/>
    </row>
    <row r="136" spans="15:15" x14ac:dyDescent="0.2">
      <c r="O136"/>
    </row>
    <row r="137" spans="15:15" x14ac:dyDescent="0.2">
      <c r="O137"/>
    </row>
    <row r="138" spans="15:15" x14ac:dyDescent="0.2">
      <c r="O138"/>
    </row>
    <row r="139" spans="15:15" x14ac:dyDescent="0.2">
      <c r="O139"/>
    </row>
    <row r="140" spans="15:15" x14ac:dyDescent="0.2">
      <c r="O140"/>
    </row>
    <row r="141" spans="15:15" x14ac:dyDescent="0.2">
      <c r="O141"/>
    </row>
    <row r="940" spans="6:6" x14ac:dyDescent="0.2">
      <c r="F940" t="s">
        <v>11</v>
      </c>
    </row>
  </sheetData>
  <mergeCells count="39">
    <mergeCell ref="A66:B66"/>
    <mergeCell ref="A67:B67"/>
    <mergeCell ref="A60:B60"/>
    <mergeCell ref="A61:B61"/>
    <mergeCell ref="A62:B62"/>
    <mergeCell ref="A65:B65"/>
    <mergeCell ref="A63:B63"/>
    <mergeCell ref="A64:B64"/>
    <mergeCell ref="A59:B59"/>
    <mergeCell ref="A44:B44"/>
    <mergeCell ref="A45:B45"/>
    <mergeCell ref="A46:B46"/>
    <mergeCell ref="A47:B47"/>
    <mergeCell ref="A48:B48"/>
    <mergeCell ref="A49:B49"/>
    <mergeCell ref="A51:B51"/>
    <mergeCell ref="A52:B52"/>
    <mergeCell ref="A58:B58"/>
    <mergeCell ref="A50:B50"/>
    <mergeCell ref="A28:B28"/>
    <mergeCell ref="A29:B29"/>
    <mergeCell ref="A33:B33"/>
    <mergeCell ref="A39:B39"/>
    <mergeCell ref="A40:B40"/>
    <mergeCell ref="A7:C7"/>
    <mergeCell ref="A12:B12"/>
    <mergeCell ref="A13:B13"/>
    <mergeCell ref="A14:B14"/>
    <mergeCell ref="A22:B22"/>
    <mergeCell ref="A8:B11"/>
    <mergeCell ref="C8:P8"/>
    <mergeCell ref="C9:P9"/>
    <mergeCell ref="C10:O10"/>
    <mergeCell ref="P10:P11"/>
    <mergeCell ref="A1:P1"/>
    <mergeCell ref="A2:P2"/>
    <mergeCell ref="A3:P3"/>
    <mergeCell ref="A4:P4"/>
    <mergeCell ref="A5:P5"/>
  </mergeCells>
  <printOptions horizontalCentered="1"/>
  <pageMargins left="0" right="0" top="0" bottom="0" header="0.51181102362204722" footer="0.51181102362204722"/>
  <pageSetup paperSize="9" scale="50" firstPageNumber="0" orientation="landscape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10" ma:contentTypeDescription="Crie um novo documento." ma:contentTypeScope="" ma:versionID="f0e4aca4228c40f59d9e0c012ca58f91">
  <xsd:schema xmlns:xsd="http://www.w3.org/2001/XMLSchema" xmlns:xs="http://www.w3.org/2001/XMLSchema" xmlns:p="http://schemas.microsoft.com/office/2006/metadata/properties" xmlns:ns2="bf0a519a-f0d7-4b7f-ba2f-cdea6954352d" xmlns:ns3="14d0cd2f-a2a5-4059-ac4a-472256ce7657" targetNamespace="http://schemas.microsoft.com/office/2006/metadata/properties" ma:root="true" ma:fieldsID="553efb05f44308897b9744a9effa45f3" ns2:_="" ns3:_="">
    <xsd:import namespace="bf0a519a-f0d7-4b7f-ba2f-cdea6954352d"/>
    <xsd:import namespace="14d0cd2f-a2a5-4059-ac4a-472256ce7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0cd2f-a2a5-4059-ac4a-472256ce7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0454-CA38-49DB-83FE-EC8E813BA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464BFC-B5D2-4665-9E06-9EA56EB55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14d0cd2f-a2a5-4059-ac4a-472256ce7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E4F0B2-729F-47B1-8853-897E910F21C4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bf0a519a-f0d7-4b7f-ba2f-cdea6954352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4d0cd2f-a2a5-4059-ac4a-472256ce765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3º QUA 2020 - TJ</vt:lpstr>
      <vt:lpstr>3º QUA 2020 - BASE ABERT TJ</vt:lpstr>
      <vt:lpstr>'3º QUA 2020 - BASE ABERT TJ'!Area_de_impressao</vt:lpstr>
      <vt:lpstr>'3º QUA 2020 - TJ'!Area_de_impressao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Martins Dacier Lobato</dc:creator>
  <cp:lastModifiedBy>Lorena Maria Ribeiro Maués</cp:lastModifiedBy>
  <cp:lastPrinted>2021-01-28T17:45:19Z</cp:lastPrinted>
  <dcterms:created xsi:type="dcterms:W3CDTF">2010-05-27T13:18:13Z</dcterms:created>
  <dcterms:modified xsi:type="dcterms:W3CDTF">2021-01-28T17:47:07Z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