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GA DOC\RGF TJE - UTILIZADO\ANO 2020\3º QUADRIMESTRE 2020\"/>
    </mc:Choice>
  </mc:AlternateContent>
  <bookViews>
    <workbookView xWindow="0" yWindow="0" windowWidth="20730" windowHeight="9135" tabRatio="602" activeTab="1"/>
  </bookViews>
  <sheets>
    <sheet name="3º QUA 2020 - TJ" sheetId="54" r:id="rId1"/>
    <sheet name="3º QUA 2020 - BASE ABERT TJ" sheetId="53" r:id="rId2"/>
  </sheets>
  <definedNames>
    <definedName name="_xlnm.Print_Area" localSheetId="1">'3º QUA 2020 - BASE ABERT TJ'!$A$1:$O$67</definedName>
    <definedName name="_xlnm.Print_Area" localSheetId="0">'3º QUA 2020 - TJ'!$A$1:$P$48</definedName>
  </definedNames>
  <calcPr calcId="162913"/>
</workbook>
</file>

<file path=xl/calcChain.xml><?xml version="1.0" encoding="utf-8"?>
<calcChain xmlns="http://schemas.openxmlformats.org/spreadsheetml/2006/main">
  <c r="C31" i="54" l="1"/>
  <c r="C30" i="54"/>
  <c r="O67" i="53"/>
  <c r="D66" i="53"/>
  <c r="E66" i="53"/>
  <c r="F66" i="53"/>
  <c r="G66" i="53"/>
  <c r="H66" i="53"/>
  <c r="I66" i="53"/>
  <c r="J66" i="53"/>
  <c r="K66" i="53"/>
  <c r="L66" i="53"/>
  <c r="M66" i="53"/>
  <c r="N66" i="53"/>
  <c r="C66" i="53"/>
  <c r="O63" i="53"/>
  <c r="O64" i="53"/>
  <c r="D64" i="53"/>
  <c r="E64" i="53"/>
  <c r="F64" i="53"/>
  <c r="G64" i="53"/>
  <c r="H64" i="53"/>
  <c r="I64" i="53"/>
  <c r="J64" i="53"/>
  <c r="K64" i="53"/>
  <c r="L64" i="53"/>
  <c r="M64" i="53"/>
  <c r="N64" i="53"/>
  <c r="C64" i="53"/>
  <c r="N52" i="53" l="1"/>
  <c r="M52" i="53"/>
  <c r="L52" i="53"/>
  <c r="K52" i="53"/>
  <c r="N29" i="53"/>
  <c r="J52" i="53" l="1"/>
  <c r="I52" i="53"/>
  <c r="H52" i="53"/>
  <c r="G52" i="53"/>
  <c r="F52" i="53"/>
  <c r="E52" i="53"/>
  <c r="D52" i="53"/>
  <c r="C52" i="53"/>
  <c r="J51" i="53"/>
  <c r="I51" i="53"/>
  <c r="H51" i="53"/>
  <c r="G51" i="53"/>
  <c r="F51" i="53"/>
  <c r="E51" i="53"/>
  <c r="D51" i="53"/>
  <c r="C51" i="53"/>
  <c r="J49" i="53"/>
  <c r="I49" i="53"/>
  <c r="H49" i="53"/>
  <c r="G49" i="53"/>
  <c r="F49" i="53"/>
  <c r="E49" i="53"/>
  <c r="D49" i="53"/>
  <c r="C49" i="53"/>
  <c r="J47" i="53"/>
  <c r="I47" i="53"/>
  <c r="H47" i="53"/>
  <c r="G47" i="53"/>
  <c r="F47" i="53"/>
  <c r="E47" i="53"/>
  <c r="D47" i="53"/>
  <c r="C47" i="53"/>
  <c r="J44" i="53"/>
  <c r="I44" i="53"/>
  <c r="H44" i="53"/>
  <c r="G44" i="53"/>
  <c r="F44" i="53"/>
  <c r="E44" i="53"/>
  <c r="D44" i="53"/>
  <c r="C44" i="53"/>
  <c r="J40" i="53"/>
  <c r="I40" i="53"/>
  <c r="H40" i="53"/>
  <c r="G40" i="53"/>
  <c r="F40" i="53"/>
  <c r="E40" i="53"/>
  <c r="D40" i="53"/>
  <c r="C40" i="53"/>
  <c r="J33" i="53"/>
  <c r="I33" i="53"/>
  <c r="H33" i="53"/>
  <c r="G33" i="53"/>
  <c r="F33" i="53"/>
  <c r="E33" i="53"/>
  <c r="D33" i="53"/>
  <c r="C33" i="53"/>
  <c r="J29" i="53"/>
  <c r="I29" i="53"/>
  <c r="H29" i="53"/>
  <c r="G29" i="53"/>
  <c r="F29" i="53"/>
  <c r="E29" i="53"/>
  <c r="D29" i="53"/>
  <c r="C29" i="53"/>
  <c r="J28" i="53"/>
  <c r="I28" i="53"/>
  <c r="H28" i="53"/>
  <c r="G28" i="53"/>
  <c r="G12" i="53" s="1"/>
  <c r="G61" i="53" s="1"/>
  <c r="G67" i="53" s="1"/>
  <c r="F28" i="53"/>
  <c r="E28" i="53"/>
  <c r="D28" i="53"/>
  <c r="C28" i="53"/>
  <c r="C12" i="53" s="1"/>
  <c r="C61" i="53" s="1"/>
  <c r="C67" i="53" s="1"/>
  <c r="F25" i="53"/>
  <c r="J22" i="53"/>
  <c r="J13" i="53" s="1"/>
  <c r="J12" i="53" s="1"/>
  <c r="J61" i="53" s="1"/>
  <c r="J67" i="53" s="1"/>
  <c r="I22" i="53"/>
  <c r="H22" i="53"/>
  <c r="H13" i="53" s="1"/>
  <c r="H12" i="53" s="1"/>
  <c r="H61" i="53" s="1"/>
  <c r="H67" i="53" s="1"/>
  <c r="G22" i="53"/>
  <c r="F22" i="53"/>
  <c r="E22" i="53"/>
  <c r="D22" i="53"/>
  <c r="D13" i="53" s="1"/>
  <c r="D12" i="53" s="1"/>
  <c r="D61" i="53" s="1"/>
  <c r="D67" i="53" s="1"/>
  <c r="C22" i="53"/>
  <c r="F15" i="53"/>
  <c r="F14" i="53" s="1"/>
  <c r="F13" i="53" s="1"/>
  <c r="F12" i="53" s="1"/>
  <c r="F61" i="53" s="1"/>
  <c r="F67" i="53" s="1"/>
  <c r="J14" i="53"/>
  <c r="I14" i="53"/>
  <c r="H14" i="53"/>
  <c r="G14" i="53"/>
  <c r="E14" i="53"/>
  <c r="D14" i="53"/>
  <c r="C14" i="53"/>
  <c r="I13" i="53"/>
  <c r="G13" i="53"/>
  <c r="E13" i="53"/>
  <c r="C13" i="53"/>
  <c r="I12" i="53"/>
  <c r="I61" i="53" s="1"/>
  <c r="I67" i="53" s="1"/>
  <c r="E12" i="53"/>
  <c r="E61" i="53" s="1"/>
  <c r="E67" i="53" s="1"/>
  <c r="K51" i="53" l="1"/>
  <c r="K14" i="53"/>
  <c r="K22" i="53"/>
  <c r="K29" i="53"/>
  <c r="K33" i="53"/>
  <c r="K40" i="53"/>
  <c r="K47" i="53"/>
  <c r="K49" i="53"/>
  <c r="K13" i="53" l="1"/>
  <c r="K28" i="53"/>
  <c r="K44" i="53"/>
  <c r="K12" i="53" l="1"/>
  <c r="K61" i="53" s="1"/>
  <c r="K67" i="53" s="1"/>
  <c r="J22" i="54" l="1"/>
  <c r="I22" i="54"/>
  <c r="H22" i="54"/>
  <c r="G22" i="54"/>
  <c r="F22" i="54"/>
  <c r="E22" i="54"/>
  <c r="D22" i="54"/>
  <c r="C22" i="54"/>
  <c r="J20" i="54"/>
  <c r="I20" i="54"/>
  <c r="H20" i="54"/>
  <c r="G20" i="54"/>
  <c r="O62" i="53"/>
  <c r="J25" i="54" l="1"/>
  <c r="I25" i="54"/>
  <c r="H25" i="54"/>
  <c r="G25" i="54"/>
  <c r="F25" i="54"/>
  <c r="E25" i="54"/>
  <c r="D25" i="54"/>
  <c r="C25" i="54"/>
  <c r="J24" i="54"/>
  <c r="I24" i="54"/>
  <c r="H24" i="54"/>
  <c r="E24" i="54"/>
  <c r="D24" i="54"/>
  <c r="C24" i="54"/>
  <c r="J23" i="54"/>
  <c r="I23" i="54"/>
  <c r="H23" i="54"/>
  <c r="G23" i="54"/>
  <c r="F23" i="54"/>
  <c r="E23" i="54"/>
  <c r="D23" i="54"/>
  <c r="C23" i="54"/>
  <c r="J18" i="54"/>
  <c r="I18" i="54"/>
  <c r="H18" i="54"/>
  <c r="G18" i="54"/>
  <c r="F18" i="54"/>
  <c r="E18" i="54"/>
  <c r="D18" i="54"/>
  <c r="C18" i="54"/>
  <c r="J17" i="54"/>
  <c r="J16" i="54" s="1"/>
  <c r="I17" i="54"/>
  <c r="I16" i="54" s="1"/>
  <c r="H17" i="54"/>
  <c r="G17" i="54"/>
  <c r="F17" i="54"/>
  <c r="F16" i="54" s="1"/>
  <c r="E17" i="54"/>
  <c r="E16" i="54" s="1"/>
  <c r="D17" i="54"/>
  <c r="C17" i="54"/>
  <c r="J14" i="54"/>
  <c r="I14" i="54"/>
  <c r="H14" i="54"/>
  <c r="G14" i="54"/>
  <c r="F14" i="54"/>
  <c r="E14" i="54"/>
  <c r="D14" i="54"/>
  <c r="C14" i="54"/>
  <c r="J13" i="54"/>
  <c r="J12" i="54" s="1"/>
  <c r="J11" i="54" s="1"/>
  <c r="I13" i="54"/>
  <c r="I12" i="54" s="1"/>
  <c r="I11" i="54" s="1"/>
  <c r="H13" i="54"/>
  <c r="H12" i="54" s="1"/>
  <c r="G13" i="54"/>
  <c r="G12" i="54" s="1"/>
  <c r="F13" i="54"/>
  <c r="F12" i="54" s="1"/>
  <c r="E13" i="54"/>
  <c r="E12" i="54" s="1"/>
  <c r="D13" i="54"/>
  <c r="D12" i="54" s="1"/>
  <c r="C13" i="54"/>
  <c r="C12" i="54" s="1"/>
  <c r="E21" i="54" l="1"/>
  <c r="I21" i="54"/>
  <c r="I26" i="54" s="1"/>
  <c r="J21" i="54"/>
  <c r="J26" i="54" s="1"/>
  <c r="C16" i="54"/>
  <c r="D16" i="54"/>
  <c r="H16" i="54"/>
  <c r="H11" i="54" s="1"/>
  <c r="C21" i="54"/>
  <c r="G16" i="54"/>
  <c r="G11" i="54" s="1"/>
  <c r="D21" i="54"/>
  <c r="H21" i="54"/>
  <c r="F24" i="54"/>
  <c r="F21" i="54" s="1"/>
  <c r="G24" i="54"/>
  <c r="G21" i="54" s="1"/>
  <c r="O65" i="53"/>
  <c r="H26" i="54" l="1"/>
  <c r="G26" i="54"/>
  <c r="O19" i="54"/>
  <c r="K22" i="54" l="1"/>
  <c r="L22" i="54"/>
  <c r="M22" i="54"/>
  <c r="N22" i="54"/>
  <c r="C29" i="54" l="1"/>
  <c r="O66" i="53" l="1"/>
  <c r="C33" i="54" s="1"/>
  <c r="M51" i="53"/>
  <c r="K25" i="54"/>
  <c r="L51" i="53"/>
  <c r="N51" i="53"/>
  <c r="C35" i="54" l="1"/>
  <c r="C37" i="54"/>
  <c r="C36" i="54"/>
  <c r="N25" i="54"/>
  <c r="M25" i="54"/>
  <c r="L25" i="54"/>
  <c r="K24" i="54"/>
  <c r="L49" i="53"/>
  <c r="L24" i="54" s="1"/>
  <c r="M49" i="53"/>
  <c r="M24" i="54" s="1"/>
  <c r="N49" i="53"/>
  <c r="N24" i="54" s="1"/>
  <c r="K23" i="54"/>
  <c r="L47" i="53"/>
  <c r="L23" i="54" s="1"/>
  <c r="M47" i="53"/>
  <c r="M23" i="54" s="1"/>
  <c r="N47" i="53"/>
  <c r="N23" i="54" s="1"/>
  <c r="C20" i="54"/>
  <c r="C11" i="54" s="1"/>
  <c r="C26" i="54" s="1"/>
  <c r="L40" i="53"/>
  <c r="D20" i="54" s="1"/>
  <c r="D11" i="54" s="1"/>
  <c r="D26" i="54" s="1"/>
  <c r="M40" i="53"/>
  <c r="E20" i="54" s="1"/>
  <c r="E11" i="54" s="1"/>
  <c r="E26" i="54" s="1"/>
  <c r="N40" i="53"/>
  <c r="F20" i="54" s="1"/>
  <c r="F11" i="54" s="1"/>
  <c r="F26" i="54" s="1"/>
  <c r="K18" i="54"/>
  <c r="L33" i="53"/>
  <c r="L18" i="54" s="1"/>
  <c r="M33" i="53"/>
  <c r="M18" i="54" s="1"/>
  <c r="N33" i="53"/>
  <c r="N18" i="54" s="1"/>
  <c r="K20" i="54"/>
  <c r="L20" i="54"/>
  <c r="M20" i="54"/>
  <c r="N20" i="54"/>
  <c r="O20" i="54"/>
  <c r="K17" i="54"/>
  <c r="L29" i="53"/>
  <c r="L17" i="54" s="1"/>
  <c r="M29" i="53"/>
  <c r="M17" i="54" s="1"/>
  <c r="N17" i="54"/>
  <c r="K14" i="54"/>
  <c r="L22" i="53"/>
  <c r="L14" i="54" s="1"/>
  <c r="M22" i="53"/>
  <c r="M14" i="54" s="1"/>
  <c r="N22" i="53"/>
  <c r="N14" i="54" s="1"/>
  <c r="L14" i="53"/>
  <c r="M14" i="53"/>
  <c r="M13" i="54" s="1"/>
  <c r="N14" i="53"/>
  <c r="O45" i="53"/>
  <c r="O36" i="53"/>
  <c r="O37" i="53"/>
  <c r="O38" i="53"/>
  <c r="O35" i="53"/>
  <c r="O31" i="53"/>
  <c r="O32" i="53"/>
  <c r="O30" i="53"/>
  <c r="O24" i="53"/>
  <c r="O25" i="53"/>
  <c r="O26" i="53"/>
  <c r="O27" i="53"/>
  <c r="O23" i="53"/>
  <c r="O16" i="53"/>
  <c r="O17" i="53"/>
  <c r="O18" i="53"/>
  <c r="O19" i="53"/>
  <c r="O20" i="53"/>
  <c r="O21" i="53"/>
  <c r="O15" i="53"/>
  <c r="L44" i="53" l="1"/>
  <c r="N44" i="53"/>
  <c r="M44" i="53"/>
  <c r="M12" i="54"/>
  <c r="N13" i="53"/>
  <c r="N13" i="54"/>
  <c r="L13" i="53"/>
  <c r="L13" i="54"/>
  <c r="K13" i="54"/>
  <c r="N21" i="54"/>
  <c r="L21" i="54"/>
  <c r="M21" i="54"/>
  <c r="N28" i="53"/>
  <c r="L28" i="53"/>
  <c r="M28" i="53"/>
  <c r="N16" i="54"/>
  <c r="K16" i="54"/>
  <c r="M16" i="54"/>
  <c r="K21" i="54"/>
  <c r="L16" i="54"/>
  <c r="M13" i="53"/>
  <c r="O22" i="54"/>
  <c r="N12" i="53" l="1"/>
  <c r="N61" i="53" s="1"/>
  <c r="N67" i="53" s="1"/>
  <c r="N12" i="54"/>
  <c r="N11" i="54" s="1"/>
  <c r="N26" i="54" s="1"/>
  <c r="M11" i="54"/>
  <c r="M26" i="54" s="1"/>
  <c r="L12" i="54"/>
  <c r="L11" i="54" s="1"/>
  <c r="L26" i="54" s="1"/>
  <c r="K12" i="54"/>
  <c r="K11" i="54" s="1"/>
  <c r="K26" i="54" s="1"/>
  <c r="M12" i="53"/>
  <c r="M61" i="53" s="1"/>
  <c r="M67" i="53" s="1"/>
  <c r="L12" i="53"/>
  <c r="L61" i="53" s="1"/>
  <c r="L67" i="53" s="1"/>
  <c r="O34" i="53" l="1"/>
  <c r="O24" i="54" l="1"/>
  <c r="O18" i="54"/>
  <c r="O17" i="54"/>
  <c r="O52" i="53" l="1"/>
  <c r="O59" i="53"/>
  <c r="O23" i="54"/>
  <c r="O47" i="53"/>
  <c r="O14" i="54"/>
  <c r="O13" i="54"/>
  <c r="O25" i="54" l="1"/>
  <c r="C32" i="54" l="1"/>
  <c r="P61" i="53"/>
  <c r="O33" i="53" l="1"/>
  <c r="O22" i="53"/>
  <c r="O29" i="53" l="1"/>
  <c r="O28" i="53" s="1"/>
  <c r="O16" i="54"/>
  <c r="O51" i="53"/>
  <c r="O14" i="53" l="1"/>
  <c r="O13" i="53" s="1"/>
  <c r="O12" i="53" s="1"/>
  <c r="O49" i="53"/>
  <c r="O44" i="53" s="1"/>
  <c r="O12" i="54"/>
  <c r="O11" i="54" s="1"/>
  <c r="O61" i="53" l="1"/>
  <c r="O21" i="54"/>
  <c r="O26" i="54" s="1"/>
  <c r="C34" i="54" l="1"/>
  <c r="J34" i="54"/>
</calcChain>
</file>

<file path=xl/sharedStrings.xml><?xml version="1.0" encoding="utf-8"?>
<sst xmlns="http://schemas.openxmlformats.org/spreadsheetml/2006/main" count="153" uniqueCount="143">
  <si>
    <t xml:space="preserve">Obrigações Patronais </t>
  </si>
  <si>
    <t>Indenização por Demissão e Incentivo à DemissãoVoluntária</t>
  </si>
  <si>
    <t xml:space="preserve"> -   </t>
  </si>
  <si>
    <t>Decorrente de Decisão Judicial</t>
  </si>
  <si>
    <t>%</t>
  </si>
  <si>
    <t>PODER JUDICIÁRIO</t>
  </si>
  <si>
    <t>RELATÓRIO DE GESTÃO FISCAL</t>
  </si>
  <si>
    <t>APURAÇÃO DO CUMPRIMENTO DO LIMITE LEGAL</t>
  </si>
  <si>
    <t>Receita  Arrecadada - FINANPREV</t>
  </si>
  <si>
    <t>Receita  Arrecadada - FUNPREV</t>
  </si>
  <si>
    <t>REPASSE - DETACONTA 61213000</t>
  </si>
  <si>
    <t xml:space="preserve"> </t>
  </si>
  <si>
    <t>O.Desp.de Pess.Decor.de Contr.deTercei.</t>
  </si>
  <si>
    <t>DEBORA MORAES GOMES</t>
  </si>
  <si>
    <t>31.90.11</t>
  </si>
  <si>
    <t>31.90.92</t>
  </si>
  <si>
    <t>31.91.96</t>
  </si>
  <si>
    <t>31.90.01</t>
  </si>
  <si>
    <t>31.91.13.83</t>
  </si>
  <si>
    <t>31.91.13.85</t>
  </si>
  <si>
    <t xml:space="preserve"> REC. CORRENTE LÍQUIDA </t>
  </si>
  <si>
    <t>DEMONSTRATIVO DE DESPESA COM PESSOAL</t>
  </si>
  <si>
    <t>ORÇAMENTOS FISCAL E DA SEGURIDADE SOCIAL</t>
  </si>
  <si>
    <t>RGF - ANEXO I   ( LRF art 55, inciso I, alinea "a" )</t>
  </si>
  <si>
    <t>INSCRITAS EM RESTOS APAGAR NÃO PROCESSADOS</t>
  </si>
  <si>
    <t>DESPESAS COM PESSOAL</t>
  </si>
  <si>
    <t>DESPESA BRUTA COM PESSOAL (I)</t>
  </si>
  <si>
    <t>Vencimentos, Vantagens e Outras Despesas Variáveis</t>
  </si>
  <si>
    <t>Aposentadorias, Reservas e Reformas</t>
  </si>
  <si>
    <t>Pensões</t>
  </si>
  <si>
    <t>Vencimentos Vantagens e Outras Despesas Variáveis</t>
  </si>
  <si>
    <t>Obrigações Patronais</t>
  </si>
  <si>
    <t>Vencimentos e Vantagens - Siafem</t>
  </si>
  <si>
    <t>Out.Desp.Var.- P.Civil - Siafem</t>
  </si>
  <si>
    <t>Venc. - 0101 - Siafem</t>
  </si>
  <si>
    <t>Pensões   -  227 ( IGEPREV )</t>
  </si>
  <si>
    <t>Outros Benefícios Previdênciários</t>
  </si>
  <si>
    <t xml:space="preserve">1 - Indenizações por Demissão e Incentivos a Demissão Voluntária  </t>
  </si>
  <si>
    <t>2 - Decorrentes de Decicisão Judicial de periodo anterior ao da apuração</t>
  </si>
  <si>
    <t>3 - Despesas de Exercícios Anteriores de periodo anterior ao da apuração</t>
  </si>
  <si>
    <t>4 - Inativos e Pensionistas com Rec. Vinculados</t>
  </si>
  <si>
    <t>DESPESAS NÃO COMPUTADAS II (§ 1º do art. 19 da LRF)</t>
  </si>
  <si>
    <t>3 - Outras despesas de pessoal decorrentes de contrato de terceirização (§ 1º do art. 18 da LRF)</t>
  </si>
  <si>
    <t>Benefícios Previdenciários</t>
  </si>
  <si>
    <t>Outros Benefícios Previdenciários</t>
  </si>
  <si>
    <t xml:space="preserve"> REC. CORRENTE LÍQUIDA  - RCL  (IV)</t>
  </si>
  <si>
    <t xml:space="preserve">LIMITE PRUDENCIAL  (IX) = (0,95 x VIII)  ( parágrafo único do art.22 da LRF) </t>
  </si>
  <si>
    <t>Vencimento - BO</t>
  </si>
  <si>
    <t>% SOBRE   A RCL  AJUSTADA</t>
  </si>
  <si>
    <t>PESSOAL ATIVO</t>
  </si>
  <si>
    <t>PESSOAL INATIVO E PENSIONISTAS</t>
  </si>
  <si>
    <t xml:space="preserve">Indenizações por Demissão e Incentivos a Demissão Voluntária  </t>
  </si>
  <si>
    <t xml:space="preserve"> Decorrentes de Decicisão Judicial de periodo anterior ao da apuração</t>
  </si>
  <si>
    <t xml:space="preserve"> Despesas de Exercícios Anteriores de periodo anterior ao da apuração</t>
  </si>
  <si>
    <t>Inativos e Pensionistas com Rec. Vinculados</t>
  </si>
  <si>
    <t>Despesa Líquida Com Pessoal (III) = (I - II)</t>
  </si>
  <si>
    <t>DESPESA TOTAL COM PESSOAL - DTP (VII) = (IIIa +  IIIb)</t>
  </si>
  <si>
    <t xml:space="preserve">LIMITE MÁXIMO (VIII)  (incisos I, II e III do art. 20 da LRF) </t>
  </si>
  <si>
    <t xml:space="preserve">LIMITE DE ALERTA (X)  = (0,90 x VIII)  (inciso II do § 1º do art.59 da LRF) </t>
  </si>
  <si>
    <t>DESPESAS NÃO COMPUTADAS II   (§ 1º do art. 19 da LRF)</t>
  </si>
  <si>
    <t>31.90.92.11</t>
  </si>
  <si>
    <t>DEA-Vencimentos e Vantagens</t>
  </si>
  <si>
    <t>31.90.16.00</t>
  </si>
  <si>
    <t>31.90.92.16</t>
  </si>
  <si>
    <t>DEA-Outras Desp. Variáveis-Pessoal Civil</t>
  </si>
  <si>
    <t>31.90.92.94</t>
  </si>
  <si>
    <t>DEA-Indenizações Trabalhistas</t>
  </si>
  <si>
    <t>31.91.92.96</t>
  </si>
  <si>
    <t>DEA -Ressarcimento de Desp. Pessoal Requisitado</t>
  </si>
  <si>
    <t>31.90.92.01</t>
  </si>
  <si>
    <t xml:space="preserve"> DEA - Aposentadorias</t>
  </si>
  <si>
    <t>31.90.91.34/35</t>
  </si>
  <si>
    <t>Sent.Jud.Trans.Julg.-Inativo Militar/Civil-BO</t>
  </si>
  <si>
    <t>31.90.91.06</t>
  </si>
  <si>
    <t>Sent.Jud.-Sentenças Jud. De Pequeno Valor-BO</t>
  </si>
  <si>
    <t>31.90.92.91</t>
  </si>
  <si>
    <t>DEA- Sentenças Judiciais - BO</t>
  </si>
  <si>
    <t>31.90.03.00</t>
  </si>
  <si>
    <t>31.90.91.38</t>
  </si>
  <si>
    <t>Sent. Jud. Não Trans. Julg.-Pensionista civil- BO</t>
  </si>
  <si>
    <t xml:space="preserve">Ressarcimento de Des. de Pessoal  Requisitado </t>
  </si>
  <si>
    <t>DEA - PENSIONISTAS - RELATÓRIO IGEPREV - BO</t>
  </si>
  <si>
    <t>Obrig. Pat. Intra-Gov.  SIAFEM (Pensionista)</t>
  </si>
  <si>
    <t>Obrig. Patronal Intra-Gov. -  SIAFEM (Ativo)</t>
  </si>
  <si>
    <t>31.90.92.13</t>
  </si>
  <si>
    <t>33.90.34</t>
  </si>
  <si>
    <t>31.90.13.00</t>
  </si>
  <si>
    <t>DEA-Obrigações Patronais</t>
  </si>
  <si>
    <t>31.91.13.81</t>
  </si>
  <si>
    <t xml:space="preserve"> Obrig. Pat.Intra-Gover. -  SIAFEM (Inativo)</t>
  </si>
  <si>
    <t>TOTAL   (ÚLTIMOS 12 MESES)</t>
  </si>
  <si>
    <t>1 - PESSOAL ATIVO</t>
  </si>
  <si>
    <t>2 - PESSOAL INATIVO E PENSIONISTAS</t>
  </si>
  <si>
    <t>7 - DESPESA LÍQUIDA COM PESSOAL (III)=(I-II)</t>
  </si>
  <si>
    <t>TOTAL ( ÚLTIMOS 12 MESES)                           (a)</t>
  </si>
  <si>
    <t>Presidente</t>
  </si>
  <si>
    <t>Secretária de Controle Interno</t>
  </si>
  <si>
    <t>VALOR</t>
  </si>
  <si>
    <t>SUELI LIMA RAMOS AZEVEDO</t>
  </si>
  <si>
    <t>Secretária de Planejamento, Coordenação e Finanças</t>
  </si>
  <si>
    <t>LEONARDO DE NORONHA TAVARES</t>
  </si>
  <si>
    <r>
      <t xml:space="preserve">b1 - SEGURADO - RELATÓRIO IGEPREV - </t>
    </r>
    <r>
      <rPr>
        <b/>
        <u/>
        <sz val="12"/>
        <color rgb="FFC00000"/>
        <rFont val="Arial Narrow"/>
        <family val="2"/>
      </rPr>
      <t>0254</t>
    </r>
  </si>
  <si>
    <r>
      <t xml:space="preserve">b2 - PATRONAL  RELATÓRIO BO - </t>
    </r>
    <r>
      <rPr>
        <b/>
        <u/>
        <sz val="12"/>
        <color rgb="FFC00000"/>
        <rFont val="Arial"/>
        <family val="2"/>
      </rPr>
      <t>0258</t>
    </r>
  </si>
  <si>
    <t xml:space="preserve">                                      LIQUIDADAS</t>
  </si>
  <si>
    <t xml:space="preserve">                   DESPESAS EXECUTADAS</t>
  </si>
  <si>
    <t xml:space="preserve">                      ÚLTIMOS 12 MESES</t>
  </si>
  <si>
    <t>INSCRITAS EM RESTOS A PAGAR NÃO PROCESSADOS (b)</t>
  </si>
  <si>
    <t>Outras despesas de pessoal decorrentes de contrato de terceirização ou de Contratação de Forma Indireta  (§ 1º do art. 18 da LRF)</t>
  </si>
  <si>
    <t>Jan/20</t>
  </si>
  <si>
    <t>Fev/20</t>
  </si>
  <si>
    <t>Mar/20</t>
  </si>
  <si>
    <t>Abr/20</t>
  </si>
  <si>
    <t>JAN/20</t>
  </si>
  <si>
    <t>FEV/20</t>
  </si>
  <si>
    <t>MAR/20</t>
  </si>
  <si>
    <t>ABR/20</t>
  </si>
  <si>
    <t>Mai/20</t>
  </si>
  <si>
    <t>Jun/20</t>
  </si>
  <si>
    <t>Jul/20</t>
  </si>
  <si>
    <t>Ago/20</t>
  </si>
  <si>
    <t>MAI/20</t>
  </si>
  <si>
    <t>JUN/20</t>
  </si>
  <si>
    <t>JUL/20</t>
  </si>
  <si>
    <t>AGO/20</t>
  </si>
  <si>
    <t>JANEIRO A DEZEMBRO  DE 2020</t>
  </si>
  <si>
    <t>Set/20</t>
  </si>
  <si>
    <t>Out/20</t>
  </si>
  <si>
    <t>Nov/20</t>
  </si>
  <si>
    <t>Dez/20</t>
  </si>
  <si>
    <t>JANEIRO A DEZEMBRO DE 2020</t>
  </si>
  <si>
    <t>SET/20</t>
  </si>
  <si>
    <t>OUT/20</t>
  </si>
  <si>
    <t>NOV/20</t>
  </si>
  <si>
    <t>DEZ/20</t>
  </si>
  <si>
    <r>
      <t>(-) Transferências obrigatórias da União relativas às ememdas individuais (art. 166-A,</t>
    </r>
    <r>
      <rPr>
        <b/>
        <sz val="12"/>
        <color indexed="17"/>
        <rFont val="Calibri"/>
        <family val="2"/>
      </rPr>
      <t>§</t>
    </r>
    <r>
      <rPr>
        <b/>
        <sz val="8.4"/>
        <color indexed="17"/>
        <rFont val="Arial"/>
        <family val="2"/>
      </rPr>
      <t xml:space="preserve"> 1º, da CF) (IV)</t>
    </r>
  </si>
  <si>
    <t xml:space="preserve"> REC. CORRENTE LÍQUIDA AJUSTADA PARA CÁLCULO DOS LIMITES DE ENDIVIDAMENTO (V)=(III-IV)</t>
  </si>
  <si>
    <r>
      <t>(-) Transferências obrigatórias da União relativas às ememdas individuais (art. 166,</t>
    </r>
    <r>
      <rPr>
        <b/>
        <sz val="12"/>
        <color indexed="17"/>
        <rFont val="Calibri"/>
        <family val="2"/>
      </rPr>
      <t>§</t>
    </r>
    <r>
      <rPr>
        <b/>
        <sz val="8.4"/>
        <color indexed="17"/>
        <rFont val="Arial"/>
        <family val="2"/>
      </rPr>
      <t xml:space="preserve"> 16, da CF) (VI)</t>
    </r>
  </si>
  <si>
    <t xml:space="preserve"> REC. CORRENTE LÍQUIDA AJUSTADA PARA CÁLCULO DOS LIMITES DE ENDIVIDAMENTO (VII)=(V-VI)</t>
  </si>
  <si>
    <t>( - ) Transferência obrigatória da União relativa às emendas individuais  (art. 166-A, § 1º, da CF) (IV)</t>
  </si>
  <si>
    <t>= REC. CORRENTE LÍQUIDA AJUSTADA PARA CÁLCULO DOS LÍMITES DE ENDIVIDAMENTO (V)=(III-IV)</t>
  </si>
  <si>
    <t>( - ) Transferência obrigatória da União relativa às emendas individuais  (art. 166-A, § 16, da CF) (VI)</t>
  </si>
  <si>
    <t>= REC. CORRENTE LÍQUIDA AJUSTADA (VII)=(V-VI)</t>
  </si>
  <si>
    <r>
      <rPr>
        <b/>
        <sz val="9.5"/>
        <rFont val="Arial"/>
        <family val="2"/>
      </rPr>
      <t>FONTE</t>
    </r>
    <r>
      <rPr>
        <sz val="9.5"/>
        <rFont val="Arial"/>
        <family val="2"/>
      </rPr>
      <t xml:space="preserve"> Sistema SIAFEM. Unidades Responsáveis TJE, Data da emissão 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</si>
</sst>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0.00000"/>
  </numFmts>
  <fonts count="112" x14ac:knownFonts="1">
    <font>
      <sz val="10"/>
      <name val="Arial"/>
      <family val="2"/>
    </font>
    <font>
      <sz val="10"/>
      <color indexed="20"/>
      <name val="Arial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theme="8" tint="-0.249977111117893"/>
      <name val="Arial"/>
      <family val="2"/>
    </font>
    <font>
      <b/>
      <sz val="16"/>
      <color rgb="FFC00000"/>
      <name val="Arial Narrow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0"/>
      <color rgb="FF192DE7"/>
      <name val="Arial"/>
      <family val="2"/>
    </font>
    <font>
      <sz val="14"/>
      <name val="Arial Narrow"/>
      <family val="2"/>
    </font>
    <font>
      <b/>
      <u/>
      <sz val="16"/>
      <color rgb="FF192DE7"/>
      <name val="Arial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sz val="12"/>
      <name val="Arial Black"/>
      <family val="2"/>
    </font>
    <font>
      <sz val="14"/>
      <name val="Arial Black"/>
      <family val="2"/>
    </font>
    <font>
      <b/>
      <sz val="14"/>
      <name val="Bodoni MT Black"/>
      <family val="1"/>
    </font>
    <font>
      <sz val="14"/>
      <name val="Bodoni MT Black"/>
      <family val="1"/>
    </font>
    <font>
      <b/>
      <u/>
      <sz val="12"/>
      <color indexed="8"/>
      <name val="Arial Black"/>
      <family val="2"/>
    </font>
    <font>
      <u/>
      <sz val="12"/>
      <name val="Arial Black"/>
      <family val="2"/>
    </font>
    <font>
      <b/>
      <sz val="14"/>
      <color indexed="20"/>
      <name val="Arial Black"/>
      <family val="2"/>
    </font>
    <font>
      <sz val="11"/>
      <name val="Arial Rounded MT Bold"/>
      <family val="2"/>
    </font>
    <font>
      <b/>
      <sz val="18"/>
      <name val="Bodoni MT"/>
      <family val="1"/>
    </font>
    <font>
      <sz val="18"/>
      <name val="Bodoni MT"/>
      <family val="1"/>
    </font>
    <font>
      <b/>
      <sz val="12"/>
      <color indexed="8"/>
      <name val="Arial Black"/>
      <family val="2"/>
    </font>
    <font>
      <b/>
      <sz val="15"/>
      <name val="Arial Black"/>
      <family val="2"/>
    </font>
    <font>
      <sz val="15"/>
      <name val="Arial Black"/>
      <family val="2"/>
    </font>
    <font>
      <b/>
      <sz val="16"/>
      <color rgb="FF3333FF"/>
      <name val="Arial Narrow"/>
      <family val="2"/>
    </font>
    <font>
      <b/>
      <sz val="14"/>
      <color indexed="17"/>
      <name val="Arial Black"/>
      <family val="2"/>
    </font>
    <font>
      <sz val="16"/>
      <name val="Arial"/>
      <family val="2"/>
    </font>
    <font>
      <sz val="16"/>
      <color rgb="FF3333FF"/>
      <name val="Arial Narrow"/>
      <family val="2"/>
    </font>
    <font>
      <sz val="16"/>
      <name val="Arial Narrow"/>
      <family val="2"/>
    </font>
    <font>
      <b/>
      <u/>
      <sz val="16"/>
      <color rgb="FFC00000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 Black"/>
      <family val="2"/>
    </font>
    <font>
      <b/>
      <sz val="14"/>
      <color indexed="17"/>
      <name val="Arial"/>
      <family val="2"/>
    </font>
    <font>
      <sz val="16"/>
      <color rgb="FFC00000"/>
      <name val="Arial"/>
      <family val="2"/>
    </font>
    <font>
      <sz val="16"/>
      <color rgb="FFC00000"/>
      <name val="Arial Narrow"/>
      <family val="2"/>
    </font>
    <font>
      <b/>
      <sz val="14"/>
      <color rgb="FF3333FF"/>
      <name val="Arial"/>
      <family val="2"/>
    </font>
    <font>
      <b/>
      <sz val="12"/>
      <name val="Arial Narrow"/>
      <family val="2"/>
    </font>
    <font>
      <b/>
      <i/>
      <u/>
      <sz val="14"/>
      <color rgb="FF192DE7"/>
      <name val="Arial"/>
      <family val="2"/>
    </font>
    <font>
      <b/>
      <u/>
      <sz val="14"/>
      <color rgb="FFC00000"/>
      <name val="Arial"/>
      <family val="2"/>
    </font>
    <font>
      <b/>
      <sz val="14"/>
      <color rgb="FFC00000"/>
      <name val="Arial"/>
      <family val="2"/>
    </font>
    <font>
      <b/>
      <u/>
      <sz val="14"/>
      <color rgb="FFFF0000"/>
      <name val="Arial"/>
      <family val="2"/>
    </font>
    <font>
      <b/>
      <u/>
      <sz val="14"/>
      <color indexed="10"/>
      <name val="Arial"/>
      <family val="2"/>
    </font>
    <font>
      <b/>
      <u/>
      <sz val="14"/>
      <color indexed="20"/>
      <name val="Arial"/>
      <family val="2"/>
    </font>
    <font>
      <b/>
      <i/>
      <sz val="14"/>
      <color rgb="FF3333FF"/>
      <name val="Arial"/>
      <family val="2"/>
    </font>
    <font>
      <b/>
      <sz val="14"/>
      <color indexed="20"/>
      <name val="Arial"/>
      <family val="2"/>
    </font>
    <font>
      <b/>
      <i/>
      <sz val="14"/>
      <color indexed="20"/>
      <name val="Arial"/>
      <family val="2"/>
    </font>
    <font>
      <b/>
      <i/>
      <sz val="14"/>
      <name val="Arial"/>
      <family val="2"/>
    </font>
    <font>
      <i/>
      <sz val="14"/>
      <color indexed="20"/>
      <name val="Arial"/>
      <family val="2"/>
    </font>
    <font>
      <b/>
      <i/>
      <u/>
      <sz val="14"/>
      <color indexed="20"/>
      <name val="Arial"/>
      <family val="2"/>
    </font>
    <font>
      <b/>
      <i/>
      <sz val="14"/>
      <color rgb="FFFF0000"/>
      <name val="Arial"/>
      <family val="2"/>
    </font>
    <font>
      <b/>
      <i/>
      <sz val="10"/>
      <color indexed="20"/>
      <name val="Arial"/>
      <family val="2"/>
    </font>
    <font>
      <sz val="12"/>
      <name val="Arial"/>
      <family val="2"/>
    </font>
    <font>
      <b/>
      <sz val="12"/>
      <color indexed="8"/>
      <name val="Arial Narrow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Bodoni MT Black"/>
      <family val="1"/>
    </font>
    <font>
      <b/>
      <i/>
      <sz val="12"/>
      <color rgb="FF3333FF"/>
      <name val="Arial"/>
      <family val="2"/>
    </font>
    <font>
      <b/>
      <sz val="12"/>
      <color indexed="8"/>
      <name val="Arial"/>
      <family val="2"/>
    </font>
    <font>
      <b/>
      <sz val="12"/>
      <color indexed="20"/>
      <name val="Arial"/>
      <family val="2"/>
    </font>
    <font>
      <b/>
      <sz val="12"/>
      <color indexed="12"/>
      <name val="Arial Narrow"/>
      <family val="2"/>
    </font>
    <font>
      <b/>
      <sz val="12"/>
      <color indexed="12"/>
      <name val="Arial"/>
      <family val="2"/>
    </font>
    <font>
      <b/>
      <sz val="12"/>
      <color rgb="FF3333FF"/>
      <name val="Arial"/>
      <family val="2"/>
    </font>
    <font>
      <b/>
      <sz val="12"/>
      <color rgb="FF3333FF"/>
      <name val="Arial Narrow"/>
      <family val="2"/>
    </font>
    <font>
      <b/>
      <u/>
      <sz val="12"/>
      <name val="Arial Black"/>
      <family val="2"/>
    </font>
    <font>
      <b/>
      <u/>
      <sz val="12"/>
      <color indexed="8"/>
      <name val="Arial"/>
      <family val="2"/>
    </font>
    <font>
      <b/>
      <sz val="12"/>
      <color rgb="FFFF0000"/>
      <name val="Arial Narrow"/>
      <family val="2"/>
    </font>
    <font>
      <b/>
      <u/>
      <sz val="12"/>
      <color rgb="FFC00000"/>
      <name val="Arial Narrow"/>
      <family val="2"/>
    </font>
    <font>
      <b/>
      <u/>
      <sz val="12"/>
      <color rgb="FFC00000"/>
      <name val="Arial"/>
      <family val="2"/>
    </font>
    <font>
      <b/>
      <sz val="12"/>
      <color rgb="FFC00000"/>
      <name val="Arial Narrow"/>
      <family val="2"/>
    </font>
    <font>
      <b/>
      <sz val="12"/>
      <color rgb="FFC00000"/>
      <name val="Arial"/>
      <family val="2"/>
    </font>
    <font>
      <b/>
      <i/>
      <sz val="12"/>
      <name val="Arial"/>
      <family val="2"/>
    </font>
    <font>
      <sz val="12"/>
      <name val="Arial Narrow"/>
      <family val="2"/>
    </font>
    <font>
      <i/>
      <sz val="12"/>
      <color indexed="20"/>
      <name val="Arial"/>
      <family val="2"/>
    </font>
    <font>
      <b/>
      <sz val="12"/>
      <name val="Arial Rounded MT Bold"/>
      <family val="2"/>
    </font>
    <font>
      <b/>
      <sz val="12"/>
      <color rgb="FF3333FF"/>
      <name val="Arial Rounded MT Bold"/>
      <family val="2"/>
    </font>
    <font>
      <b/>
      <i/>
      <sz val="12"/>
      <color indexed="20"/>
      <name val="Arial"/>
      <family val="2"/>
    </font>
    <font>
      <b/>
      <i/>
      <u/>
      <sz val="12"/>
      <color indexed="20"/>
      <name val="Arial"/>
      <family val="2"/>
    </font>
    <font>
      <b/>
      <u/>
      <sz val="12"/>
      <color rgb="FF192DE7"/>
      <name val="Arial Narrow"/>
      <family val="2"/>
    </font>
    <font>
      <b/>
      <u/>
      <sz val="12"/>
      <color rgb="FF192DE7"/>
      <name val="Arial"/>
      <family val="2"/>
    </font>
    <font>
      <b/>
      <i/>
      <u/>
      <sz val="12"/>
      <color rgb="FF192DE7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i/>
      <sz val="12"/>
      <color rgb="FFFF0000"/>
      <name val="Arial"/>
      <family val="2"/>
    </font>
    <font>
      <b/>
      <sz val="12"/>
      <color theme="8" tint="-0.249977111117893"/>
      <name val="Arial"/>
      <family val="2"/>
    </font>
    <font>
      <b/>
      <sz val="12"/>
      <color theme="8" tint="-0.249977111117893"/>
      <name val="Arial Narrow"/>
      <family val="2"/>
    </font>
    <font>
      <b/>
      <u/>
      <sz val="12"/>
      <color indexed="20"/>
      <name val="Arial"/>
      <family val="2"/>
    </font>
    <font>
      <b/>
      <sz val="12"/>
      <color indexed="17"/>
      <name val="Arial"/>
      <family val="2"/>
    </font>
    <font>
      <b/>
      <u/>
      <sz val="12"/>
      <color rgb="FFFF0000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0"/>
      <color indexed="20"/>
      <name val="Arial Black"/>
      <family val="2"/>
    </font>
    <font>
      <b/>
      <sz val="9.5"/>
      <name val="Arial"/>
      <family val="2"/>
    </font>
    <font>
      <sz val="9.5"/>
      <name val="Arial"/>
      <family val="2"/>
    </font>
    <font>
      <b/>
      <sz val="9.5"/>
      <name val="Agency FB"/>
      <family val="2"/>
    </font>
    <font>
      <b/>
      <i/>
      <sz val="9.5"/>
      <name val="Agency FB"/>
      <family val="2"/>
    </font>
    <font>
      <b/>
      <i/>
      <u/>
      <sz val="9.5"/>
      <name val="Agency FB"/>
      <family val="2"/>
    </font>
    <font>
      <b/>
      <u/>
      <sz val="9.5"/>
      <name val="Agency FB"/>
      <family val="2"/>
    </font>
    <font>
      <b/>
      <sz val="15"/>
      <name val="Arial"/>
      <family val="2"/>
    </font>
    <font>
      <b/>
      <u/>
      <sz val="10"/>
      <name val="Arial Narrow"/>
      <family val="2"/>
    </font>
    <font>
      <b/>
      <sz val="11"/>
      <name val="Agency FB"/>
      <family val="2"/>
    </font>
    <font>
      <sz val="11"/>
      <name val="Agency FB"/>
      <family val="2"/>
    </font>
    <font>
      <b/>
      <sz val="11"/>
      <name val="Arial"/>
      <family val="2"/>
    </font>
    <font>
      <b/>
      <sz val="12"/>
      <color indexed="17"/>
      <name val="Calibri"/>
      <family val="2"/>
    </font>
    <font>
      <b/>
      <sz val="8.4"/>
      <color indexed="17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2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double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medium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auto="1"/>
      </bottom>
      <diagonal/>
    </border>
    <border>
      <left/>
      <right style="medium">
        <color indexed="8"/>
      </right>
      <top style="double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9" fillId="0" borderId="0" applyFill="0" applyBorder="0" applyAlignment="0" applyProtection="0"/>
    <xf numFmtId="164" fontId="9" fillId="0" borderId="0" applyFont="0" applyFill="0" applyBorder="0" applyAlignment="0" applyProtection="0"/>
  </cellStyleXfs>
  <cellXfs count="328">
    <xf numFmtId="0" fontId="0" fillId="0" borderId="0" xfId="0"/>
    <xf numFmtId="0" fontId="1" fillId="0" borderId="0" xfId="0" applyFont="1"/>
    <xf numFmtId="0" fontId="5" fillId="0" borderId="0" xfId="0" applyFont="1" applyBorder="1"/>
    <xf numFmtId="0" fontId="0" fillId="0" borderId="0" xfId="0" applyFill="1"/>
    <xf numFmtId="0" fontId="12" fillId="0" borderId="11" xfId="0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0" fontId="26" fillId="0" borderId="0" xfId="0" applyFont="1"/>
    <xf numFmtId="0" fontId="26" fillId="0" borderId="0" xfId="0" applyFont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0" fillId="5" borderId="0" xfId="0" applyFont="1" applyFill="1"/>
    <xf numFmtId="3" fontId="17" fillId="5" borderId="13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9" fillId="4" borderId="0" xfId="0" applyFont="1" applyFill="1"/>
    <xf numFmtId="3" fontId="29" fillId="4" borderId="0" xfId="0" applyNumberFormat="1" applyFont="1" applyFill="1"/>
    <xf numFmtId="0" fontId="4" fillId="0" borderId="0" xfId="0" applyFont="1" applyBorder="1"/>
    <xf numFmtId="0" fontId="0" fillId="0" borderId="0" xfId="0" applyBorder="1"/>
    <xf numFmtId="0" fontId="1" fillId="0" borderId="0" xfId="0" applyFont="1" applyBorder="1"/>
    <xf numFmtId="0" fontId="3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13" fillId="0" borderId="0" xfId="0" applyFont="1"/>
    <xf numFmtId="0" fontId="20" fillId="0" borderId="0" xfId="0" applyFont="1" applyAlignment="1">
      <alignment horizontal="center"/>
    </xf>
    <xf numFmtId="3" fontId="33" fillId="0" borderId="13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17" fillId="0" borderId="7" xfId="0" applyNumberFormat="1" applyFont="1" applyFill="1" applyBorder="1" applyAlignment="1">
      <alignment vertical="center"/>
    </xf>
    <xf numFmtId="0" fontId="20" fillId="0" borderId="0" xfId="0" applyFont="1" applyFill="1"/>
    <xf numFmtId="3" fontId="17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7" xfId="0" applyFont="1" applyFill="1" applyBorder="1" applyAlignment="1">
      <alignment vertical="center"/>
    </xf>
    <xf numFmtId="3" fontId="18" fillId="0" borderId="7" xfId="0" applyNumberFormat="1" applyFont="1" applyFill="1" applyBorder="1" applyAlignment="1">
      <alignment vertical="center"/>
    </xf>
    <xf numFmtId="0" fontId="13" fillId="0" borderId="0" xfId="0" applyFont="1" applyFill="1"/>
    <xf numFmtId="0" fontId="6" fillId="0" borderId="0" xfId="0" applyFont="1" applyFill="1" applyAlignment="1">
      <alignment vertical="center"/>
    </xf>
    <xf numFmtId="0" fontId="17" fillId="0" borderId="7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3" fontId="24" fillId="4" borderId="9" xfId="0" applyNumberFormat="1" applyFont="1" applyFill="1" applyBorder="1" applyAlignment="1">
      <alignment vertical="center"/>
    </xf>
    <xf numFmtId="3" fontId="23" fillId="4" borderId="11" xfId="0" applyNumberFormat="1" applyFont="1" applyFill="1" applyBorder="1" applyAlignment="1">
      <alignment vertical="center"/>
    </xf>
    <xf numFmtId="0" fontId="14" fillId="0" borderId="0" xfId="0" applyFont="1" applyFill="1"/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2" fillId="7" borderId="0" xfId="0" applyFont="1" applyFill="1" applyAlignment="1">
      <alignment vertical="center"/>
    </xf>
    <xf numFmtId="3" fontId="21" fillId="7" borderId="0" xfId="0" applyNumberFormat="1" applyFont="1" applyFill="1" applyAlignment="1">
      <alignment vertical="center"/>
    </xf>
    <xf numFmtId="0" fontId="22" fillId="6" borderId="0" xfId="0" applyFont="1" applyFill="1" applyAlignment="1">
      <alignment vertical="center"/>
    </xf>
    <xf numFmtId="3" fontId="21" fillId="6" borderId="0" xfId="0" applyNumberFormat="1" applyFont="1" applyFill="1" applyAlignment="1">
      <alignment vertical="center"/>
    </xf>
    <xf numFmtId="0" fontId="28" fillId="6" borderId="0" xfId="0" applyFont="1" applyFill="1" applyAlignment="1">
      <alignment vertical="center"/>
    </xf>
    <xf numFmtId="3" fontId="27" fillId="6" borderId="0" xfId="0" applyNumberFormat="1" applyFont="1" applyFill="1" applyAlignment="1">
      <alignment vertical="center"/>
    </xf>
    <xf numFmtId="0" fontId="18" fillId="0" borderId="0" xfId="0" applyFont="1"/>
    <xf numFmtId="0" fontId="34" fillId="0" borderId="0" xfId="0" applyFont="1"/>
    <xf numFmtId="0" fontId="35" fillId="0" borderId="0" xfId="0" applyFont="1" applyFill="1" applyAlignment="1">
      <alignment vertical="center"/>
    </xf>
    <xf numFmtId="0" fontId="35" fillId="0" borderId="0" xfId="0" applyFont="1" applyFill="1"/>
    <xf numFmtId="0" fontId="32" fillId="0" borderId="0" xfId="0" applyFont="1" applyFill="1" applyAlignment="1">
      <alignment vertical="center"/>
    </xf>
    <xf numFmtId="0" fontId="36" fillId="0" borderId="0" xfId="0" applyFont="1"/>
    <xf numFmtId="0" fontId="3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7" fillId="0" borderId="12" xfId="0" applyFont="1" applyBorder="1" applyAlignment="1">
      <alignment vertical="center"/>
    </xf>
    <xf numFmtId="0" fontId="28" fillId="7" borderId="0" xfId="0" applyFont="1" applyFill="1"/>
    <xf numFmtId="3" fontId="27" fillId="7" borderId="0" xfId="0" applyNumberFormat="1" applyFont="1" applyFill="1"/>
    <xf numFmtId="0" fontId="15" fillId="4" borderId="0" xfId="0" applyFont="1" applyFill="1" applyAlignment="1">
      <alignment vertical="center"/>
    </xf>
    <xf numFmtId="3" fontId="3" fillId="4" borderId="0" xfId="0" applyNumberFormat="1" applyFont="1" applyFill="1" applyAlignment="1">
      <alignment vertical="center"/>
    </xf>
    <xf numFmtId="0" fontId="15" fillId="0" borderId="0" xfId="0" applyFont="1" applyFill="1"/>
    <xf numFmtId="3" fontId="3" fillId="0" borderId="0" xfId="0" applyNumberFormat="1" applyFont="1" applyFill="1"/>
    <xf numFmtId="0" fontId="20" fillId="0" borderId="0" xfId="0" applyFont="1"/>
    <xf numFmtId="3" fontId="39" fillId="4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20" fillId="7" borderId="0" xfId="0" applyFont="1" applyFill="1"/>
    <xf numFmtId="3" fontId="17" fillId="7" borderId="13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3" fontId="40" fillId="6" borderId="0" xfId="0" applyNumberFormat="1" applyFont="1" applyFill="1" applyBorder="1" applyAlignment="1">
      <alignment horizontal="center" vertical="center"/>
    </xf>
    <xf numFmtId="0" fontId="41" fillId="0" borderId="0" xfId="0" applyFont="1"/>
    <xf numFmtId="0" fontId="42" fillId="0" borderId="0" xfId="0" applyFont="1"/>
    <xf numFmtId="0" fontId="11" fillId="0" borderId="0" xfId="0" applyFont="1" applyAlignment="1">
      <alignment vertical="center"/>
    </xf>
    <xf numFmtId="3" fontId="38" fillId="4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vertical="center"/>
    </xf>
    <xf numFmtId="3" fontId="17" fillId="0" borderId="1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3" fontId="4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25" fillId="6" borderId="15" xfId="0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vertical="center"/>
    </xf>
    <xf numFmtId="4" fontId="43" fillId="0" borderId="2" xfId="0" applyNumberFormat="1" applyFont="1" applyFill="1" applyBorder="1" applyAlignment="1">
      <alignment vertical="center"/>
    </xf>
    <xf numFmtId="3" fontId="48" fillId="2" borderId="20" xfId="0" applyNumberFormat="1" applyFont="1" applyFill="1" applyBorder="1" applyAlignment="1">
      <alignment horizontal="right" vertical="center"/>
    </xf>
    <xf numFmtId="166" fontId="49" fillId="0" borderId="16" xfId="0" applyNumberFormat="1" applyFont="1" applyBorder="1" applyAlignment="1">
      <alignment horizontal="center"/>
    </xf>
    <xf numFmtId="4" fontId="50" fillId="5" borderId="20" xfId="0" applyNumberFormat="1" applyFont="1" applyFill="1" applyBorder="1" applyAlignment="1">
      <alignment vertical="center"/>
    </xf>
    <xf numFmtId="4" fontId="51" fillId="0" borderId="37" xfId="0" applyNumberFormat="1" applyFont="1" applyFill="1" applyBorder="1" applyAlignment="1">
      <alignment vertical="center"/>
    </xf>
    <xf numFmtId="4" fontId="51" fillId="0" borderId="2" xfId="0" applyNumberFormat="1" applyFont="1" applyFill="1" applyBorder="1" applyAlignment="1">
      <alignment vertical="center"/>
    </xf>
    <xf numFmtId="4" fontId="52" fillId="0" borderId="2" xfId="0" applyNumberFormat="1" applyFont="1" applyFill="1" applyBorder="1"/>
    <xf numFmtId="4" fontId="52" fillId="0" borderId="2" xfId="0" applyNumberFormat="1" applyFont="1" applyFill="1" applyBorder="1" applyAlignment="1">
      <alignment vertical="center"/>
    </xf>
    <xf numFmtId="165" fontId="6" fillId="0" borderId="2" xfId="1" applyFont="1" applyFill="1" applyBorder="1" applyAlignment="1" applyProtection="1">
      <alignment vertical="center"/>
    </xf>
    <xf numFmtId="4" fontId="53" fillId="0" borderId="2" xfId="0" applyNumberFormat="1" applyFont="1" applyFill="1" applyBorder="1" applyAlignment="1">
      <alignment vertical="center"/>
    </xf>
    <xf numFmtId="4" fontId="50" fillId="0" borderId="2" xfId="0" applyNumberFormat="1" applyFont="1" applyFill="1" applyBorder="1" applyAlignment="1">
      <alignment vertical="center"/>
    </xf>
    <xf numFmtId="4" fontId="46" fillId="0" borderId="2" xfId="0" applyNumberFormat="1" applyFont="1" applyFill="1" applyBorder="1" applyAlignment="1">
      <alignment vertical="center"/>
    </xf>
    <xf numFmtId="4" fontId="47" fillId="0" borderId="2" xfId="0" applyNumberFormat="1" applyFont="1" applyFill="1" applyBorder="1" applyAlignment="1">
      <alignment vertical="center"/>
    </xf>
    <xf numFmtId="4" fontId="54" fillId="0" borderId="2" xfId="0" applyNumberFormat="1" applyFont="1" applyFill="1" applyBorder="1" applyAlignment="1">
      <alignment vertical="center"/>
    </xf>
    <xf numFmtId="3" fontId="55" fillId="0" borderId="2" xfId="0" applyNumberFormat="1" applyFont="1" applyFill="1" applyBorder="1" applyAlignment="1">
      <alignment horizontal="center"/>
    </xf>
    <xf numFmtId="4" fontId="56" fillId="0" borderId="2" xfId="0" applyNumberFormat="1" applyFont="1" applyFill="1" applyBorder="1" applyAlignment="1">
      <alignment vertical="center"/>
    </xf>
    <xf numFmtId="4" fontId="56" fillId="0" borderId="2" xfId="0" applyNumberFormat="1" applyFont="1" applyFill="1" applyBorder="1"/>
    <xf numFmtId="4" fontId="6" fillId="0" borderId="2" xfId="0" applyNumberFormat="1" applyFont="1" applyFill="1" applyBorder="1" applyAlignment="1">
      <alignment vertical="center"/>
    </xf>
    <xf numFmtId="4" fontId="57" fillId="0" borderId="2" xfId="0" applyNumberFormat="1" applyFont="1" applyFill="1" applyBorder="1" applyAlignment="1">
      <alignment vertical="center"/>
    </xf>
    <xf numFmtId="4" fontId="6" fillId="0" borderId="42" xfId="0" applyNumberFormat="1" applyFont="1" applyFill="1" applyBorder="1" applyAlignment="1">
      <alignment vertical="center"/>
    </xf>
    <xf numFmtId="4" fontId="4" fillId="0" borderId="0" xfId="0" applyNumberFormat="1" applyFont="1" applyBorder="1"/>
    <xf numFmtId="165" fontId="4" fillId="0" borderId="0" xfId="1" applyFont="1" applyFill="1" applyBorder="1" applyAlignment="1" applyProtection="1"/>
    <xf numFmtId="4" fontId="4" fillId="0" borderId="46" xfId="0" applyNumberFormat="1" applyFont="1" applyBorder="1"/>
    <xf numFmtId="4" fontId="58" fillId="0" borderId="46" xfId="0" applyNumberFormat="1" applyFont="1" applyBorder="1"/>
    <xf numFmtId="0" fontId="0" fillId="0" borderId="0" xfId="0" applyFont="1"/>
    <xf numFmtId="4" fontId="59" fillId="0" borderId="0" xfId="0" applyNumberFormat="1" applyFont="1"/>
    <xf numFmtId="43" fontId="2" fillId="0" borderId="0" xfId="0" applyNumberFormat="1" applyFont="1" applyBorder="1" applyAlignment="1">
      <alignment horizontal="center"/>
    </xf>
    <xf numFmtId="4" fontId="52" fillId="0" borderId="1" xfId="0" applyNumberFormat="1" applyFont="1" applyFill="1" applyBorder="1" applyAlignment="1">
      <alignment vertical="center"/>
    </xf>
    <xf numFmtId="49" fontId="17" fillId="6" borderId="15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6" fillId="0" borderId="0" xfId="0" applyFont="1" applyAlignment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62" fillId="6" borderId="15" xfId="0" applyNumberFormat="1" applyFont="1" applyFill="1" applyBorder="1" applyAlignment="1">
      <alignment vertical="center"/>
    </xf>
    <xf numFmtId="4" fontId="64" fillId="6" borderId="15" xfId="0" applyNumberFormat="1" applyFont="1" applyFill="1" applyBorder="1" applyAlignment="1">
      <alignment vertical="center"/>
    </xf>
    <xf numFmtId="4" fontId="62" fillId="0" borderId="15" xfId="0" applyNumberFormat="1" applyFont="1" applyFill="1" applyBorder="1" applyAlignment="1">
      <alignment vertical="center"/>
    </xf>
    <xf numFmtId="4" fontId="65" fillId="4" borderId="15" xfId="0" applyNumberFormat="1" applyFont="1" applyFill="1" applyBorder="1"/>
    <xf numFmtId="4" fontId="66" fillId="4" borderId="15" xfId="0" applyNumberFormat="1" applyFont="1" applyFill="1" applyBorder="1"/>
    <xf numFmtId="0" fontId="44" fillId="0" borderId="4" xfId="0" applyFont="1" applyBorder="1"/>
    <xf numFmtId="4" fontId="66" fillId="0" borderId="4" xfId="0" applyNumberFormat="1" applyFont="1" applyBorder="1"/>
    <xf numFmtId="0" fontId="44" fillId="0" borderId="47" xfId="0" applyFont="1" applyBorder="1"/>
    <xf numFmtId="0" fontId="44" fillId="0" borderId="47" xfId="0" applyFont="1" applyBorder="1" applyAlignment="1">
      <alignment vertical="center"/>
    </xf>
    <xf numFmtId="165" fontId="69" fillId="12" borderId="22" xfId="1" applyFont="1" applyFill="1" applyBorder="1" applyAlignment="1" applyProtection="1">
      <alignment vertical="center"/>
    </xf>
    <xf numFmtId="0" fontId="67" fillId="0" borderId="22" xfId="0" applyFont="1" applyBorder="1" applyAlignment="1">
      <alignment vertical="center" wrapText="1"/>
    </xf>
    <xf numFmtId="165" fontId="62" fillId="4" borderId="15" xfId="1" applyFont="1" applyFill="1" applyBorder="1" applyAlignment="1" applyProtection="1">
      <alignment vertical="center"/>
    </xf>
    <xf numFmtId="0" fontId="70" fillId="0" borderId="4" xfId="0" applyFont="1" applyFill="1" applyBorder="1" applyAlignment="1">
      <alignment vertical="center"/>
    </xf>
    <xf numFmtId="165" fontId="69" fillId="5" borderId="4" xfId="1" applyFont="1" applyFill="1" applyBorder="1" applyAlignment="1" applyProtection="1">
      <alignment vertical="center"/>
    </xf>
    <xf numFmtId="4" fontId="69" fillId="0" borderId="4" xfId="0" applyNumberFormat="1" applyFont="1" applyFill="1" applyBorder="1" applyAlignment="1">
      <alignment vertical="center"/>
    </xf>
    <xf numFmtId="0" fontId="70" fillId="0" borderId="4" xfId="0" applyFont="1" applyFill="1" applyBorder="1" applyAlignment="1">
      <alignment vertical="center" wrapText="1"/>
    </xf>
    <xf numFmtId="0" fontId="70" fillId="0" borderId="47" xfId="0" applyFont="1" applyFill="1" applyBorder="1" applyAlignment="1">
      <alignment vertical="center" wrapText="1"/>
    </xf>
    <xf numFmtId="0" fontId="44" fillId="13" borderId="23" xfId="0" applyFont="1" applyFill="1" applyBorder="1" applyAlignment="1">
      <alignment vertical="center"/>
    </xf>
    <xf numFmtId="0" fontId="67" fillId="13" borderId="23" xfId="0" applyFont="1" applyFill="1" applyBorder="1" applyAlignment="1">
      <alignment horizontal="left" vertical="center" wrapText="1"/>
    </xf>
    <xf numFmtId="0" fontId="70" fillId="13" borderId="10" xfId="0" applyFont="1" applyFill="1" applyBorder="1" applyAlignment="1">
      <alignment vertical="center"/>
    </xf>
    <xf numFmtId="0" fontId="70" fillId="13" borderId="4" xfId="0" applyFont="1" applyFill="1" applyBorder="1" applyAlignment="1">
      <alignment horizontal="left" vertical="center" wrapText="1"/>
    </xf>
    <xf numFmtId="4" fontId="69" fillId="5" borderId="53" xfId="0" applyNumberFormat="1" applyFont="1" applyFill="1" applyBorder="1" applyAlignment="1">
      <alignment vertical="center"/>
    </xf>
    <xf numFmtId="4" fontId="72" fillId="4" borderId="15" xfId="0" applyNumberFormat="1" applyFont="1" applyFill="1" applyBorder="1" applyAlignment="1">
      <alignment vertical="center"/>
    </xf>
    <xf numFmtId="0" fontId="44" fillId="0" borderId="33" xfId="0" applyFont="1" applyBorder="1" applyAlignment="1">
      <alignment vertical="center"/>
    </xf>
    <xf numFmtId="0" fontId="67" fillId="0" borderId="33" xfId="0" applyFont="1" applyBorder="1" applyAlignment="1">
      <alignment horizontal="left" vertical="center"/>
    </xf>
    <xf numFmtId="4" fontId="68" fillId="11" borderId="33" xfId="0" applyNumberFormat="1" applyFont="1" applyFill="1" applyBorder="1" applyAlignment="1">
      <alignment vertical="center"/>
    </xf>
    <xf numFmtId="4" fontId="66" fillId="0" borderId="33" xfId="0" applyNumberFormat="1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67" fillId="0" borderId="25" xfId="0" applyFont="1" applyBorder="1" applyAlignment="1">
      <alignment vertical="center"/>
    </xf>
    <xf numFmtId="4" fontId="68" fillId="11" borderId="47" xfId="0" applyNumberFormat="1" applyFont="1" applyFill="1" applyBorder="1" applyAlignment="1">
      <alignment vertical="center"/>
    </xf>
    <xf numFmtId="0" fontId="73" fillId="0" borderId="48" xfId="0" applyFont="1" applyBorder="1" applyAlignment="1">
      <alignment vertical="center" wrapText="1"/>
    </xf>
    <xf numFmtId="0" fontId="73" fillId="0" borderId="50" xfId="0" applyFont="1" applyBorder="1" applyAlignment="1">
      <alignment vertical="center" wrapText="1"/>
    </xf>
    <xf numFmtId="4" fontId="68" fillId="11" borderId="29" xfId="0" applyNumberFormat="1" applyFont="1" applyFill="1" applyBorder="1" applyAlignment="1">
      <alignment vertical="center"/>
    </xf>
    <xf numFmtId="4" fontId="72" fillId="4" borderId="49" xfId="0" applyNumberFormat="1" applyFont="1" applyFill="1" applyBorder="1" applyAlignment="1">
      <alignment vertical="center"/>
    </xf>
    <xf numFmtId="0" fontId="74" fillId="0" borderId="17" xfId="0" applyFont="1" applyBorder="1" applyAlignment="1">
      <alignment vertical="center"/>
    </xf>
    <xf numFmtId="0" fontId="74" fillId="0" borderId="17" xfId="0" applyFont="1" applyBorder="1" applyAlignment="1">
      <alignment horizontal="left" vertical="center"/>
    </xf>
    <xf numFmtId="4" fontId="75" fillId="10" borderId="17" xfId="0" applyNumberFormat="1" applyFont="1" applyFill="1" applyBorder="1" applyAlignment="1">
      <alignment vertical="center"/>
    </xf>
    <xf numFmtId="4" fontId="75" fillId="0" borderId="36" xfId="0" applyNumberFormat="1" applyFont="1" applyBorder="1" applyAlignment="1">
      <alignment vertical="center"/>
    </xf>
    <xf numFmtId="0" fontId="76" fillId="0" borderId="10" xfId="0" applyFont="1" applyBorder="1" applyAlignment="1">
      <alignment vertical="center"/>
    </xf>
    <xf numFmtId="0" fontId="76" fillId="0" borderId="10" xfId="0" applyFont="1" applyBorder="1" applyAlignment="1">
      <alignment vertical="center" wrapText="1"/>
    </xf>
    <xf numFmtId="4" fontId="77" fillId="10" borderId="10" xfId="0" applyNumberFormat="1" applyFont="1" applyFill="1" applyBorder="1" applyAlignment="1">
      <alignment vertical="center"/>
    </xf>
    <xf numFmtId="4" fontId="77" fillId="10" borderId="54" xfId="0" applyNumberFormat="1" applyFont="1" applyFill="1" applyBorder="1" applyAlignment="1">
      <alignment vertical="center"/>
    </xf>
    <xf numFmtId="4" fontId="77" fillId="0" borderId="22" xfId="0" applyNumberFormat="1" applyFont="1" applyBorder="1" applyAlignment="1">
      <alignment vertical="center"/>
    </xf>
    <xf numFmtId="0" fontId="76" fillId="0" borderId="48" xfId="0" applyFont="1" applyBorder="1" applyAlignment="1">
      <alignment vertical="center"/>
    </xf>
    <xf numFmtId="0" fontId="76" fillId="0" borderId="50" xfId="0" applyFont="1" applyBorder="1" applyAlignment="1">
      <alignment vertical="center" wrapText="1"/>
    </xf>
    <xf numFmtId="4" fontId="77" fillId="10" borderId="55" xfId="0" applyNumberFormat="1" applyFont="1" applyFill="1" applyBorder="1" applyAlignment="1">
      <alignment vertical="center"/>
    </xf>
    <xf numFmtId="4" fontId="77" fillId="10" borderId="9" xfId="0" applyNumberFormat="1" applyFont="1" applyFill="1" applyBorder="1" applyAlignment="1">
      <alignment vertical="center"/>
    </xf>
    <xf numFmtId="0" fontId="76" fillId="0" borderId="51" xfId="0" applyFont="1" applyBorder="1" applyAlignment="1">
      <alignment vertical="center" wrapText="1"/>
    </xf>
    <xf numFmtId="4" fontId="77" fillId="10" borderId="56" xfId="0" applyNumberFormat="1" applyFont="1" applyFill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76" fillId="0" borderId="25" xfId="0" applyFont="1" applyBorder="1" applyAlignment="1">
      <alignment horizontal="left" vertical="center" wrapText="1"/>
    </xf>
    <xf numFmtId="3" fontId="65" fillId="4" borderId="15" xfId="0" applyNumberFormat="1" applyFont="1" applyFill="1" applyBorder="1"/>
    <xf numFmtId="4" fontId="62" fillId="0" borderId="15" xfId="1" applyNumberFormat="1" applyFont="1" applyFill="1" applyBorder="1" applyAlignment="1" applyProtection="1">
      <alignment vertical="center"/>
    </xf>
    <xf numFmtId="4" fontId="78" fillId="0" borderId="15" xfId="0" applyNumberFormat="1" applyFont="1" applyFill="1" applyBorder="1" applyAlignment="1">
      <alignment vertical="center"/>
    </xf>
    <xf numFmtId="0" fontId="59" fillId="0" borderId="2" xfId="0" applyFont="1" applyBorder="1" applyAlignment="1">
      <alignment horizontal="center"/>
    </xf>
    <xf numFmtId="0" fontId="79" fillId="0" borderId="4" xfId="0" applyFont="1" applyBorder="1" applyAlignment="1">
      <alignment horizontal="left"/>
    </xf>
    <xf numFmtId="0" fontId="59" fillId="0" borderId="33" xfId="0" applyFont="1" applyBorder="1" applyAlignment="1">
      <alignment horizontal="center"/>
    </xf>
    <xf numFmtId="3" fontId="80" fillId="0" borderId="18" xfId="0" applyNumberFormat="1" applyFont="1" applyFill="1" applyBorder="1" applyAlignment="1">
      <alignment horizontal="center"/>
    </xf>
    <xf numFmtId="0" fontId="79" fillId="0" borderId="47" xfId="0" applyFont="1" applyBorder="1" applyAlignment="1">
      <alignment horizontal="left"/>
    </xf>
    <xf numFmtId="0" fontId="59" fillId="0" borderId="47" xfId="0" applyFont="1" applyBorder="1" applyAlignment="1">
      <alignment horizontal="center"/>
    </xf>
    <xf numFmtId="3" fontId="80" fillId="0" borderId="21" xfId="0" applyNumberFormat="1" applyFont="1" applyFill="1" applyBorder="1" applyAlignment="1">
      <alignment horizontal="center"/>
    </xf>
    <xf numFmtId="0" fontId="81" fillId="0" borderId="4" xfId="0" applyFont="1" applyBorder="1" applyAlignment="1">
      <alignment horizontal="center" vertical="center"/>
    </xf>
    <xf numFmtId="0" fontId="82" fillId="0" borderId="4" xfId="0" applyFont="1" applyBorder="1" applyAlignment="1">
      <alignment horizontal="left" vertical="center" wrapText="1"/>
    </xf>
    <xf numFmtId="4" fontId="68" fillId="0" borderId="33" xfId="0" applyNumberFormat="1" applyFont="1" applyFill="1" applyBorder="1" applyAlignment="1">
      <alignment vertical="center"/>
    </xf>
    <xf numFmtId="4" fontId="83" fillId="0" borderId="33" xfId="0" applyNumberFormat="1" applyFont="1" applyFill="1" applyBorder="1" applyAlignment="1">
      <alignment vertical="center"/>
    </xf>
    <xf numFmtId="4" fontId="62" fillId="8" borderId="19" xfId="0" applyNumberFormat="1" applyFont="1" applyFill="1" applyBorder="1" applyAlignment="1">
      <alignment vertical="center"/>
    </xf>
    <xf numFmtId="4" fontId="62" fillId="2" borderId="21" xfId="0" applyNumberFormat="1" applyFont="1" applyFill="1" applyBorder="1" applyAlignment="1">
      <alignment vertical="center"/>
    </xf>
    <xf numFmtId="4" fontId="62" fillId="2" borderId="47" xfId="0" applyNumberFormat="1" applyFont="1" applyFill="1" applyBorder="1" applyAlignment="1">
      <alignment vertical="center"/>
    </xf>
    <xf numFmtId="4" fontId="62" fillId="0" borderId="2" xfId="0" applyNumberFormat="1" applyFont="1" applyFill="1" applyBorder="1"/>
    <xf numFmtId="4" fontId="84" fillId="0" borderId="2" xfId="0" applyNumberFormat="1" applyFont="1" applyFill="1" applyBorder="1"/>
    <xf numFmtId="4" fontId="62" fillId="0" borderId="4" xfId="0" applyNumberFormat="1" applyFont="1" applyFill="1" applyBorder="1"/>
    <xf numFmtId="4" fontId="84" fillId="0" borderId="4" xfId="0" applyNumberFormat="1" applyFont="1" applyFill="1" applyBorder="1"/>
    <xf numFmtId="4" fontId="65" fillId="2" borderId="4" xfId="0" applyNumberFormat="1" applyFont="1" applyFill="1" applyBorder="1" applyAlignment="1">
      <alignment vertical="center"/>
    </xf>
    <xf numFmtId="4" fontId="65" fillId="0" borderId="4" xfId="0" applyNumberFormat="1" applyFont="1" applyFill="1" applyBorder="1" applyAlignment="1">
      <alignment vertical="center"/>
    </xf>
    <xf numFmtId="4" fontId="62" fillId="0" borderId="4" xfId="0" applyNumberFormat="1" applyFont="1" applyFill="1" applyBorder="1" applyAlignment="1">
      <alignment vertical="center"/>
    </xf>
    <xf numFmtId="4" fontId="62" fillId="2" borderId="21" xfId="0" applyNumberFormat="1" applyFont="1" applyFill="1" applyBorder="1" applyAlignment="1">
      <alignment horizontal="right" vertical="center"/>
    </xf>
    <xf numFmtId="4" fontId="86" fillId="0" borderId="2" xfId="0" applyNumberFormat="1" applyFont="1" applyFill="1" applyBorder="1" applyAlignment="1">
      <alignment vertical="center"/>
    </xf>
    <xf numFmtId="4" fontId="87" fillId="0" borderId="15" xfId="0" applyNumberFormat="1" applyFont="1" applyFill="1" applyBorder="1" applyAlignment="1">
      <alignment vertical="center"/>
    </xf>
    <xf numFmtId="0" fontId="88" fillId="0" borderId="23" xfId="0" applyFont="1" applyFill="1" applyBorder="1" applyAlignment="1">
      <alignment vertical="center"/>
    </xf>
    <xf numFmtId="0" fontId="89" fillId="0" borderId="47" xfId="0" applyFont="1" applyFill="1" applyBorder="1" applyAlignment="1">
      <alignment horizontal="right" vertical="center"/>
    </xf>
    <xf numFmtId="4" fontId="88" fillId="0" borderId="47" xfId="0" applyNumberFormat="1" applyFont="1" applyFill="1" applyBorder="1" applyAlignment="1">
      <alignment vertical="center"/>
    </xf>
    <xf numFmtId="4" fontId="90" fillId="0" borderId="21" xfId="0" applyNumberFormat="1" applyFont="1" applyFill="1" applyBorder="1" applyAlignment="1">
      <alignment vertical="center"/>
    </xf>
    <xf numFmtId="0" fontId="91" fillId="0" borderId="23" xfId="0" applyFont="1" applyFill="1" applyBorder="1" applyAlignment="1">
      <alignment vertical="center"/>
    </xf>
    <xf numFmtId="0" fontId="92" fillId="0" borderId="47" xfId="0" applyFont="1" applyFill="1" applyBorder="1" applyAlignment="1">
      <alignment horizontal="right" vertical="center"/>
    </xf>
    <xf numFmtId="4" fontId="91" fillId="0" borderId="47" xfId="0" applyNumberFormat="1" applyFont="1" applyFill="1" applyBorder="1" applyAlignment="1">
      <alignment vertical="center"/>
    </xf>
    <xf numFmtId="0" fontId="88" fillId="0" borderId="26" xfId="0" applyFont="1" applyFill="1" applyBorder="1" applyAlignment="1">
      <alignment vertical="center"/>
    </xf>
    <xf numFmtId="0" fontId="89" fillId="0" borderId="22" xfId="0" applyFont="1" applyFill="1" applyBorder="1" applyAlignment="1">
      <alignment horizontal="right" vertical="center"/>
    </xf>
    <xf numFmtId="4" fontId="88" fillId="0" borderId="22" xfId="0" applyNumberFormat="1" applyFont="1" applyFill="1" applyBorder="1" applyAlignment="1">
      <alignment vertical="center"/>
    </xf>
    <xf numFmtId="4" fontId="90" fillId="0" borderId="22" xfId="0" applyNumberFormat="1" applyFont="1" applyFill="1" applyBorder="1" applyAlignment="1">
      <alignment vertical="center"/>
    </xf>
    <xf numFmtId="4" fontId="88" fillId="0" borderId="2" xfId="0" applyNumberFormat="1" applyFont="1" applyFill="1" applyBorder="1" applyAlignment="1">
      <alignment vertical="center"/>
    </xf>
    <xf numFmtId="4" fontId="90" fillId="0" borderId="2" xfId="0" applyNumberFormat="1" applyFont="1" applyFill="1" applyBorder="1" applyAlignment="1">
      <alignment vertical="center"/>
    </xf>
    <xf numFmtId="4" fontId="86" fillId="0" borderId="4" xfId="1" applyNumberFormat="1" applyFont="1" applyFill="1" applyBorder="1" applyAlignment="1" applyProtection="1">
      <alignment vertical="center"/>
    </xf>
    <xf numFmtId="4" fontId="87" fillId="0" borderId="33" xfId="0" applyNumberFormat="1" applyFont="1" applyFill="1" applyBorder="1" applyAlignment="1">
      <alignment vertical="center"/>
    </xf>
    <xf numFmtId="4" fontId="62" fillId="0" borderId="41" xfId="0" applyNumberFormat="1" applyFont="1" applyFill="1" applyBorder="1" applyAlignment="1">
      <alignment vertical="center"/>
    </xf>
    <xf numFmtId="4" fontId="62" fillId="0" borderId="45" xfId="0" applyNumberFormat="1" applyFont="1" applyFill="1" applyBorder="1" applyAlignment="1">
      <alignment vertical="center"/>
    </xf>
    <xf numFmtId="4" fontId="62" fillId="5" borderId="20" xfId="0" applyNumberFormat="1" applyFont="1" applyFill="1" applyBorder="1" applyAlignment="1">
      <alignment vertical="center"/>
    </xf>
    <xf numFmtId="4" fontId="93" fillId="5" borderId="20" xfId="0" applyNumberFormat="1" applyFont="1" applyFill="1" applyBorder="1" applyAlignment="1">
      <alignment vertical="center"/>
    </xf>
    <xf numFmtId="166" fontId="96" fillId="0" borderId="16" xfId="0" applyNumberFormat="1" applyFont="1" applyBorder="1" applyAlignment="1">
      <alignment horizontal="center"/>
    </xf>
    <xf numFmtId="166" fontId="97" fillId="0" borderId="16" xfId="0" applyNumberFormat="1" applyFont="1" applyBorder="1" applyAlignment="1">
      <alignment horizontal="center"/>
    </xf>
    <xf numFmtId="0" fontId="67" fillId="0" borderId="4" xfId="0" applyFont="1" applyBorder="1" applyAlignment="1">
      <alignment wrapText="1"/>
    </xf>
    <xf numFmtId="0" fontId="67" fillId="0" borderId="47" xfId="0" applyFont="1" applyBorder="1" applyAlignment="1">
      <alignment wrapText="1"/>
    </xf>
    <xf numFmtId="0" fontId="67" fillId="0" borderId="47" xfId="0" applyFont="1" applyBorder="1" applyAlignment="1">
      <alignment vertical="center" wrapText="1"/>
    </xf>
    <xf numFmtId="4" fontId="101" fillId="0" borderId="57" xfId="0" applyNumberFormat="1" applyFont="1" applyFill="1" applyBorder="1" applyAlignment="1">
      <alignment vertical="center"/>
    </xf>
    <xf numFmtId="4" fontId="102" fillId="0" borderId="57" xfId="0" applyNumberFormat="1" applyFont="1" applyFill="1" applyBorder="1" applyAlignment="1">
      <alignment vertical="center"/>
    </xf>
    <xf numFmtId="4" fontId="101" fillId="0" borderId="57" xfId="0" applyNumberFormat="1" applyFont="1" applyFill="1" applyBorder="1"/>
    <xf numFmtId="4" fontId="103" fillId="0" borderId="57" xfId="0" applyNumberFormat="1" applyFont="1" applyFill="1" applyBorder="1"/>
    <xf numFmtId="4" fontId="104" fillId="0" borderId="57" xfId="0" applyNumberFormat="1" applyFont="1" applyFill="1" applyBorder="1" applyAlignment="1">
      <alignment vertical="center"/>
    </xf>
    <xf numFmtId="49" fontId="5" fillId="6" borderId="57" xfId="0" applyNumberFormat="1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 wrapText="1"/>
    </xf>
    <xf numFmtId="4" fontId="5" fillId="0" borderId="57" xfId="0" applyNumberFormat="1" applyFont="1" applyFill="1" applyBorder="1" applyAlignment="1">
      <alignment vertical="center"/>
    </xf>
    <xf numFmtId="4" fontId="5" fillId="7" borderId="57" xfId="0" applyNumberFormat="1" applyFont="1" applyFill="1" applyBorder="1" applyAlignment="1">
      <alignment vertical="center"/>
    </xf>
    <xf numFmtId="4" fontId="5" fillId="0" borderId="57" xfId="0" applyNumberFormat="1" applyFont="1" applyFill="1" applyBorder="1"/>
    <xf numFmtId="4" fontId="5" fillId="0" borderId="57" xfId="0" applyNumberFormat="1" applyFont="1" applyBorder="1"/>
    <xf numFmtId="165" fontId="5" fillId="0" borderId="57" xfId="1" applyFont="1" applyFill="1" applyBorder="1" applyAlignment="1" applyProtection="1"/>
    <xf numFmtId="165" fontId="5" fillId="0" borderId="57" xfId="1" applyFont="1" applyFill="1" applyBorder="1" applyAlignment="1" applyProtection="1">
      <alignment vertical="center"/>
    </xf>
    <xf numFmtId="4" fontId="5" fillId="0" borderId="57" xfId="0" applyNumberFormat="1" applyFont="1" applyBorder="1" applyAlignment="1">
      <alignment vertical="center"/>
    </xf>
    <xf numFmtId="4" fontId="5" fillId="0" borderId="57" xfId="1" applyNumberFormat="1" applyFont="1" applyFill="1" applyBorder="1" applyAlignment="1" applyProtection="1">
      <alignment vertical="center"/>
    </xf>
    <xf numFmtId="4" fontId="5" fillId="9" borderId="57" xfId="0" applyNumberFormat="1" applyFont="1" applyFill="1" applyBorder="1"/>
    <xf numFmtId="4" fontId="5" fillId="2" borderId="57" xfId="0" applyNumberFormat="1" applyFont="1" applyFill="1" applyBorder="1" applyAlignment="1">
      <alignment vertical="center"/>
    </xf>
    <xf numFmtId="4" fontId="5" fillId="2" borderId="57" xfId="0" applyNumberFormat="1" applyFont="1" applyFill="1" applyBorder="1" applyAlignment="1">
      <alignment horizontal="right" vertical="center"/>
    </xf>
    <xf numFmtId="4" fontId="106" fillId="7" borderId="57" xfId="0" applyNumberFormat="1" applyFont="1" applyFill="1" applyBorder="1" applyAlignment="1">
      <alignment vertical="center"/>
    </xf>
    <xf numFmtId="165" fontId="69" fillId="12" borderId="4" xfId="1" applyFont="1" applyFill="1" applyBorder="1" applyAlignment="1" applyProtection="1"/>
    <xf numFmtId="165" fontId="69" fillId="12" borderId="4" xfId="1" applyFont="1" applyFill="1" applyBorder="1" applyAlignment="1" applyProtection="1">
      <alignment vertical="center"/>
    </xf>
    <xf numFmtId="165" fontId="69" fillId="12" borderId="47" xfId="1" applyFont="1" applyFill="1" applyBorder="1" applyAlignment="1" applyProtection="1">
      <alignment vertical="center"/>
    </xf>
    <xf numFmtId="165" fontId="69" fillId="12" borderId="53" xfId="1" applyFont="1" applyFill="1" applyBorder="1" applyAlignment="1" applyProtection="1">
      <alignment vertical="center"/>
    </xf>
    <xf numFmtId="4" fontId="69" fillId="5" borderId="47" xfId="0" applyNumberFormat="1" applyFont="1" applyFill="1" applyBorder="1" applyAlignment="1">
      <alignment vertical="center"/>
    </xf>
    <xf numFmtId="0" fontId="108" fillId="0" borderId="0" xfId="0" applyFont="1"/>
    <xf numFmtId="0" fontId="107" fillId="0" borderId="0" xfId="0" applyFont="1" applyAlignment="1"/>
    <xf numFmtId="0" fontId="100" fillId="0" borderId="0" xfId="0" applyFont="1" applyBorder="1" applyAlignment="1">
      <alignment horizontal="left" vertical="center"/>
    </xf>
    <xf numFmtId="4" fontId="94" fillId="3" borderId="20" xfId="0" applyNumberFormat="1" applyFont="1" applyFill="1" applyBorder="1" applyAlignment="1">
      <alignment horizontal="right" vertical="center"/>
    </xf>
    <xf numFmtId="4" fontId="95" fillId="2" borderId="20" xfId="0" applyNumberFormat="1" applyFont="1" applyFill="1" applyBorder="1" applyAlignment="1">
      <alignment horizontal="right" vertical="center"/>
    </xf>
    <xf numFmtId="0" fontId="105" fillId="0" borderId="0" xfId="0" applyFont="1" applyAlignment="1">
      <alignment horizontal="center"/>
    </xf>
    <xf numFmtId="0" fontId="105" fillId="0" borderId="0" xfId="0" applyFont="1" applyBorder="1" applyAlignment="1">
      <alignment horizontal="center"/>
    </xf>
    <xf numFmtId="0" fontId="101" fillId="0" borderId="0" xfId="0" applyFont="1" applyBorder="1" applyAlignment="1">
      <alignment horizontal="left"/>
    </xf>
    <xf numFmtId="0" fontId="5" fillId="0" borderId="57" xfId="0" applyFont="1" applyFill="1" applyBorder="1" applyAlignment="1">
      <alignment horizontal="left" vertical="center" wrapText="1"/>
    </xf>
    <xf numFmtId="3" fontId="5" fillId="0" borderId="57" xfId="0" applyNumberFormat="1" applyFont="1" applyFill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6" borderId="57" xfId="0" applyFont="1" applyFill="1" applyBorder="1" applyAlignment="1">
      <alignment horizontal="center" vertical="center"/>
    </xf>
    <xf numFmtId="0" fontId="101" fillId="6" borderId="57" xfId="0" applyFont="1" applyFill="1" applyBorder="1" applyAlignment="1">
      <alignment horizontal="center"/>
    </xf>
    <xf numFmtId="0" fontId="5" fillId="6" borderId="57" xfId="0" applyFont="1" applyFill="1" applyBorder="1" applyAlignment="1">
      <alignment horizontal="center"/>
    </xf>
    <xf numFmtId="0" fontId="101" fillId="6" borderId="57" xfId="0" applyFont="1" applyFill="1" applyBorder="1" applyAlignment="1">
      <alignment horizontal="center" vertical="center" wrapText="1"/>
    </xf>
    <xf numFmtId="3" fontId="5" fillId="7" borderId="57" xfId="0" applyNumberFormat="1" applyFont="1" applyFill="1" applyBorder="1" applyAlignment="1">
      <alignment horizontal="left" vertical="center" wrapText="1"/>
    </xf>
    <xf numFmtId="3" fontId="5" fillId="9" borderId="57" xfId="0" applyNumberFormat="1" applyFont="1" applyFill="1" applyBorder="1" applyAlignment="1">
      <alignment horizontal="left" vertical="center" wrapText="1"/>
    </xf>
    <xf numFmtId="3" fontId="5" fillId="2" borderId="57" xfId="0" applyNumberFormat="1" applyFont="1" applyFill="1" applyBorder="1" applyAlignment="1">
      <alignment horizontal="left" vertical="center" wrapText="1"/>
    </xf>
    <xf numFmtId="0" fontId="5" fillId="2" borderId="57" xfId="0" applyFont="1" applyFill="1" applyBorder="1" applyAlignment="1">
      <alignment horizontal="left" vertical="center" wrapText="1"/>
    </xf>
    <xf numFmtId="3" fontId="5" fillId="6" borderId="57" xfId="0" applyNumberFormat="1" applyFont="1" applyFill="1" applyBorder="1" applyAlignment="1">
      <alignment horizontal="left" vertical="center" wrapText="1"/>
    </xf>
    <xf numFmtId="3" fontId="101" fillId="0" borderId="57" xfId="0" applyNumberFormat="1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left" vertical="center" wrapText="1"/>
    </xf>
    <xf numFmtId="0" fontId="5" fillId="7" borderId="57" xfId="0" applyFont="1" applyFill="1" applyBorder="1" applyAlignment="1">
      <alignment horizontal="center"/>
    </xf>
    <xf numFmtId="4" fontId="5" fillId="0" borderId="57" xfId="0" applyNumberFormat="1" applyFont="1" applyBorder="1" applyAlignment="1">
      <alignment horizontal="center" vertical="center"/>
    </xf>
    <xf numFmtId="3" fontId="5" fillId="0" borderId="57" xfId="0" applyNumberFormat="1" applyFont="1" applyFill="1" applyBorder="1" applyAlignment="1">
      <alignment horizontal="center" vertical="center"/>
    </xf>
    <xf numFmtId="4" fontId="5" fillId="6" borderId="5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9" fillId="0" borderId="0" xfId="0" applyFont="1" applyAlignment="1">
      <alignment horizontal="center"/>
    </xf>
    <xf numFmtId="0" fontId="100" fillId="0" borderId="0" xfId="0" applyFont="1" applyBorder="1" applyAlignment="1">
      <alignment horizontal="left" vertical="center"/>
    </xf>
    <xf numFmtId="0" fontId="61" fillId="0" borderId="0" xfId="0" applyFont="1" applyAlignment="1">
      <alignment horizontal="center"/>
    </xf>
    <xf numFmtId="4" fontId="5" fillId="0" borderId="57" xfId="0" applyNumberFormat="1" applyFont="1" applyFill="1" applyBorder="1" applyAlignment="1">
      <alignment horizontal="center" vertical="center"/>
    </xf>
    <xf numFmtId="3" fontId="5" fillId="0" borderId="60" xfId="0" applyNumberFormat="1" applyFont="1" applyFill="1" applyBorder="1" applyAlignment="1">
      <alignment horizontal="center" vertical="center"/>
    </xf>
    <xf numFmtId="3" fontId="5" fillId="0" borderId="61" xfId="0" applyNumberFormat="1" applyFont="1" applyFill="1" applyBorder="1" applyAlignment="1">
      <alignment horizontal="center" vertical="center"/>
    </xf>
    <xf numFmtId="3" fontId="5" fillId="0" borderId="6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63" fillId="6" borderId="15" xfId="0" applyNumberFormat="1" applyFont="1" applyFill="1" applyBorder="1" applyAlignment="1">
      <alignment horizontal="left" vertical="center"/>
    </xf>
    <xf numFmtId="3" fontId="18" fillId="0" borderId="15" xfId="0" applyNumberFormat="1" applyFont="1" applyFill="1" applyBorder="1" applyAlignment="1">
      <alignment horizontal="left" vertical="center"/>
    </xf>
    <xf numFmtId="3" fontId="29" fillId="4" borderId="31" xfId="0" applyNumberFormat="1" applyFont="1" applyFill="1" applyBorder="1" applyAlignment="1">
      <alignment horizontal="left" vertical="top" wrapText="1"/>
    </xf>
    <xf numFmtId="3" fontId="29" fillId="4" borderId="30" xfId="0" applyNumberFormat="1" applyFont="1" applyFill="1" applyBorder="1" applyAlignment="1">
      <alignment horizontal="left" vertical="top" wrapText="1"/>
    </xf>
    <xf numFmtId="0" fontId="18" fillId="4" borderId="31" xfId="0" applyFont="1" applyFill="1" applyBorder="1" applyAlignment="1">
      <alignment horizontal="left" vertical="center"/>
    </xf>
    <xf numFmtId="0" fontId="18" fillId="4" borderId="30" xfId="0" applyFont="1" applyFill="1" applyBorder="1" applyAlignment="1">
      <alignment horizontal="left" vertical="center"/>
    </xf>
    <xf numFmtId="0" fontId="17" fillId="6" borderId="38" xfId="0" applyFont="1" applyFill="1" applyBorder="1" applyAlignment="1">
      <alignment horizontal="center" vertical="center"/>
    </xf>
    <xf numFmtId="0" fontId="17" fillId="6" borderId="40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98" fillId="6" borderId="32" xfId="0" applyFont="1" applyFill="1" applyBorder="1" applyAlignment="1">
      <alignment horizontal="center" vertical="center" wrapText="1"/>
    </xf>
    <xf numFmtId="0" fontId="98" fillId="6" borderId="2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3" fontId="71" fillId="4" borderId="15" xfId="0" applyNumberFormat="1" applyFont="1" applyFill="1" applyBorder="1" applyAlignment="1">
      <alignment vertical="center"/>
    </xf>
    <xf numFmtId="3" fontId="23" fillId="4" borderId="16" xfId="0" applyNumberFormat="1" applyFont="1" applyFill="1" applyBorder="1" applyAlignment="1">
      <alignment horizontal="left" vertical="center" wrapText="1"/>
    </xf>
    <xf numFmtId="3" fontId="23" fillId="4" borderId="49" xfId="0" applyNumberFormat="1" applyFont="1" applyFill="1" applyBorder="1" applyAlignment="1">
      <alignment horizontal="left" vertical="center" wrapText="1"/>
    </xf>
    <xf numFmtId="3" fontId="29" fillId="4" borderId="31" xfId="0" applyNumberFormat="1" applyFont="1" applyFill="1" applyBorder="1" applyAlignment="1">
      <alignment horizontal="left"/>
    </xf>
    <xf numFmtId="3" fontId="29" fillId="4" borderId="30" xfId="0" applyNumberFormat="1" applyFont="1" applyFill="1" applyBorder="1" applyAlignment="1">
      <alignment horizontal="left"/>
    </xf>
    <xf numFmtId="3" fontId="18" fillId="0" borderId="16" xfId="0" applyNumberFormat="1" applyFont="1" applyFill="1" applyBorder="1" applyAlignment="1">
      <alignment horizontal="left" vertical="center" wrapText="1"/>
    </xf>
    <xf numFmtId="0" fontId="86" fillId="0" borderId="47" xfId="0" applyFont="1" applyFill="1" applyBorder="1" applyAlignment="1">
      <alignment horizontal="left" vertical="center" wrapText="1"/>
    </xf>
    <xf numFmtId="3" fontId="63" fillId="8" borderId="52" xfId="0" applyNumberFormat="1" applyFont="1" applyFill="1" applyBorder="1" applyAlignment="1">
      <alignment horizontal="left" vertical="center" wrapText="1"/>
    </xf>
    <xf numFmtId="3" fontId="44" fillId="2" borderId="28" xfId="0" applyNumberFormat="1" applyFont="1" applyFill="1" applyBorder="1" applyAlignment="1">
      <alignment horizontal="left" vertical="center" wrapText="1"/>
    </xf>
    <xf numFmtId="3" fontId="44" fillId="2" borderId="29" xfId="0" applyNumberFormat="1" applyFont="1" applyFill="1" applyBorder="1" applyAlignment="1">
      <alignment horizontal="left" vertical="center" wrapText="1"/>
    </xf>
    <xf numFmtId="3" fontId="44" fillId="0" borderId="5" xfId="0" applyNumberFormat="1" applyFont="1" applyFill="1" applyBorder="1" applyAlignment="1">
      <alignment horizontal="left" wrapText="1"/>
    </xf>
    <xf numFmtId="3" fontId="44" fillId="0" borderId="43" xfId="0" applyNumberFormat="1" applyFont="1" applyFill="1" applyBorder="1" applyAlignment="1">
      <alignment horizontal="left" wrapText="1"/>
    </xf>
    <xf numFmtId="3" fontId="44" fillId="0" borderId="28" xfId="0" applyNumberFormat="1" applyFont="1" applyFill="1" applyBorder="1" applyAlignment="1">
      <alignment horizontal="center" wrapText="1"/>
    </xf>
    <xf numFmtId="3" fontId="44" fillId="0" borderId="29" xfId="0" applyNumberFormat="1" applyFont="1" applyFill="1" applyBorder="1" applyAlignment="1">
      <alignment horizontal="center" wrapText="1"/>
    </xf>
    <xf numFmtId="3" fontId="60" fillId="2" borderId="47" xfId="0" applyNumberFormat="1" applyFont="1" applyFill="1" applyBorder="1" applyAlignment="1">
      <alignment horizontal="left" vertical="center" wrapText="1"/>
    </xf>
    <xf numFmtId="0" fontId="44" fillId="2" borderId="25" xfId="0" applyFont="1" applyFill="1" applyBorder="1" applyAlignment="1">
      <alignment horizontal="left" vertical="center" wrapText="1"/>
    </xf>
    <xf numFmtId="0" fontId="85" fillId="0" borderId="23" xfId="0" applyFont="1" applyFill="1" applyBorder="1" applyAlignment="1">
      <alignment horizontal="left" vertical="center"/>
    </xf>
    <xf numFmtId="0" fontId="88" fillId="0" borderId="5" xfId="0" applyFont="1" applyFill="1" applyBorder="1" applyAlignment="1">
      <alignment horizontal="center" vertical="center"/>
    </xf>
    <xf numFmtId="0" fontId="88" fillId="0" borderId="43" xfId="0" applyFont="1" applyFill="1" applyBorder="1" applyAlignment="1">
      <alignment horizontal="center" vertical="center"/>
    </xf>
    <xf numFmtId="3" fontId="60" fillId="0" borderId="28" xfId="0" applyNumberFormat="1" applyFont="1" applyFill="1" applyBorder="1" applyAlignment="1">
      <alignment horizontal="center" vertical="center"/>
    </xf>
    <xf numFmtId="3" fontId="60" fillId="0" borderId="29" xfId="0" applyNumberFormat="1" applyFont="1" applyFill="1" applyBorder="1" applyAlignment="1">
      <alignment horizontal="center" vertical="center"/>
    </xf>
    <xf numFmtId="3" fontId="94" fillId="3" borderId="20" xfId="0" applyNumberFormat="1" applyFont="1" applyFill="1" applyBorder="1" applyAlignment="1">
      <alignment horizontal="left" vertical="top" wrapText="1"/>
    </xf>
    <xf numFmtId="0" fontId="96" fillId="0" borderId="16" xfId="0" applyFont="1" applyBorder="1" applyAlignment="1">
      <alignment horizontal="center"/>
    </xf>
    <xf numFmtId="3" fontId="18" fillId="0" borderId="44" xfId="0" applyNumberFormat="1" applyFont="1" applyFill="1" applyBorder="1" applyAlignment="1">
      <alignment horizontal="center" vertical="center"/>
    </xf>
    <xf numFmtId="3" fontId="18" fillId="0" borderId="45" xfId="0" applyNumberFormat="1" applyFont="1" applyFill="1" applyBorder="1" applyAlignment="1">
      <alignment horizontal="center" vertical="center"/>
    </xf>
    <xf numFmtId="3" fontId="62" fillId="5" borderId="20" xfId="0" applyNumberFormat="1" applyFont="1" applyFill="1" applyBorder="1" applyAlignment="1">
      <alignment horizontal="left" vertical="center" wrapText="1"/>
    </xf>
    <xf numFmtId="3" fontId="94" fillId="3" borderId="20" xfId="0" applyNumberFormat="1" applyFont="1" applyFill="1" applyBorder="1" applyAlignment="1">
      <alignment horizontal="left" vertical="center"/>
    </xf>
    <xf numFmtId="3" fontId="94" fillId="3" borderId="58" xfId="0" applyNumberFormat="1" applyFont="1" applyFill="1" applyBorder="1" applyAlignment="1">
      <alignment horizontal="left" vertical="top" wrapText="1"/>
    </xf>
    <xf numFmtId="3" fontId="94" fillId="3" borderId="59" xfId="0" applyNumberFormat="1" applyFont="1" applyFill="1" applyBorder="1" applyAlignment="1">
      <alignment horizontal="left" vertical="top" wrapText="1"/>
    </xf>
  </cellXfs>
  <cellStyles count="3">
    <cellStyle name="Normal" xfId="0" builtinId="0"/>
    <cellStyle name="Separador de milhares 2" xfId="2"/>
    <cellStyle name="Vírgula" xfId="1" builtinId="3"/>
  </cellStyles>
  <dxfs count="0"/>
  <tableStyles count="0" defaultTableStyle="TableStyleMedium9" defaultPivotStyle="PivotStyleLight16"/>
  <colors>
    <mruColors>
      <color rgb="FF3333FF"/>
      <color rgb="FF3947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A908"/>
  <sheetViews>
    <sheetView zoomScaleNormal="100" zoomScaleSheetLayoutView="40" workbookViewId="0">
      <pane xSplit="2" ySplit="10" topLeftCell="C11" activePane="bottomRight" state="frozen"/>
      <selection activeCell="A17" sqref="A17:B17"/>
      <selection pane="topRight" activeCell="A17" sqref="A17:B17"/>
      <selection pane="bottomLeft" activeCell="A17" sqref="A17:B17"/>
      <selection pane="bottomRight" activeCell="C35" sqref="C35:I35"/>
    </sheetView>
  </sheetViews>
  <sheetFormatPr defaultRowHeight="12.75" x14ac:dyDescent="0.2"/>
  <cols>
    <col min="1" max="1" width="11.28515625" customWidth="1"/>
    <col min="2" max="2" width="28.28515625" customWidth="1"/>
    <col min="3" max="3" width="13" customWidth="1"/>
    <col min="4" max="4" width="13.42578125" customWidth="1"/>
    <col min="5" max="14" width="13.7109375" customWidth="1"/>
    <col min="15" max="15" width="16.5703125" style="1" customWidth="1"/>
    <col min="16" max="16" width="14" customWidth="1"/>
    <col min="17" max="17" width="14.85546875" customWidth="1"/>
    <col min="18" max="18" width="10.28515625" bestFit="1" customWidth="1"/>
    <col min="19" max="19" width="9.28515625" bestFit="1" customWidth="1"/>
    <col min="20" max="20" width="16.28515625" customWidth="1"/>
  </cols>
  <sheetData>
    <row r="1" spans="1:387" ht="18" customHeight="1" x14ac:dyDescent="0.3">
      <c r="A1" s="248" t="s">
        <v>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387" s="19" customFormat="1" ht="19.5" customHeight="1" x14ac:dyDescent="0.3">
      <c r="A2" s="249" t="s">
        <v>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</row>
    <row r="3" spans="1:387" s="19" customFormat="1" ht="18" customHeight="1" x14ac:dyDescent="0.3">
      <c r="A3" s="249" t="s">
        <v>21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</row>
    <row r="4" spans="1:387" s="19" customFormat="1" ht="18.75" customHeight="1" x14ac:dyDescent="0.3">
      <c r="A4" s="249" t="s">
        <v>22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</row>
    <row r="5" spans="1:387" s="19" customFormat="1" ht="18.75" customHeight="1" x14ac:dyDescent="0.3">
      <c r="A5" s="249" t="s">
        <v>129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</row>
    <row r="6" spans="1:387" s="19" customFormat="1" ht="15.75" customHeight="1" x14ac:dyDescent="0.25">
      <c r="A6" s="250" t="s">
        <v>23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</row>
    <row r="7" spans="1:387" s="19" customFormat="1" ht="15.75" customHeight="1" x14ac:dyDescent="0.25">
      <c r="A7" s="254" t="s">
        <v>25</v>
      </c>
      <c r="B7" s="254"/>
      <c r="C7" s="255" t="s">
        <v>104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</row>
    <row r="8" spans="1:387" s="19" customFormat="1" ht="15" customHeight="1" x14ac:dyDescent="0.25">
      <c r="A8" s="254"/>
      <c r="B8" s="254"/>
      <c r="C8" s="255" t="s">
        <v>105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</row>
    <row r="9" spans="1:387" s="19" customFormat="1" ht="30" customHeight="1" x14ac:dyDescent="0.2">
      <c r="A9" s="254"/>
      <c r="B9" s="254"/>
      <c r="C9" s="256" t="s">
        <v>103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7" t="s">
        <v>106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</row>
    <row r="10" spans="1:387" s="22" customFormat="1" ht="42" customHeight="1" x14ac:dyDescent="0.2">
      <c r="A10" s="254"/>
      <c r="B10" s="254"/>
      <c r="C10" s="224" t="s">
        <v>112</v>
      </c>
      <c r="D10" s="224" t="s">
        <v>113</v>
      </c>
      <c r="E10" s="224" t="s">
        <v>114</v>
      </c>
      <c r="F10" s="224" t="s">
        <v>115</v>
      </c>
      <c r="G10" s="224" t="s">
        <v>120</v>
      </c>
      <c r="H10" s="224" t="s">
        <v>121</v>
      </c>
      <c r="I10" s="224" t="s">
        <v>122</v>
      </c>
      <c r="J10" s="224" t="s">
        <v>123</v>
      </c>
      <c r="K10" s="224" t="s">
        <v>130</v>
      </c>
      <c r="L10" s="224" t="s">
        <v>131</v>
      </c>
      <c r="M10" s="224" t="s">
        <v>132</v>
      </c>
      <c r="N10" s="224" t="s">
        <v>133</v>
      </c>
      <c r="O10" s="225" t="s">
        <v>94</v>
      </c>
      <c r="P10" s="257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</row>
    <row r="11" spans="1:387" s="43" customFormat="1" ht="25.5" customHeight="1" thickBot="1" x14ac:dyDescent="0.25">
      <c r="A11" s="258" t="s">
        <v>26</v>
      </c>
      <c r="B11" s="258"/>
      <c r="C11" s="226">
        <f t="shared" ref="C11:J11" si="0">C12+C16+C20</f>
        <v>86048398.889999986</v>
      </c>
      <c r="D11" s="226">
        <f t="shared" si="0"/>
        <v>16470435.329999998</v>
      </c>
      <c r="E11" s="226">
        <f t="shared" si="0"/>
        <v>77078018.919999987</v>
      </c>
      <c r="F11" s="226">
        <f t="shared" si="0"/>
        <v>145335299.10999998</v>
      </c>
      <c r="G11" s="226">
        <f t="shared" si="0"/>
        <v>89436542.230000004</v>
      </c>
      <c r="H11" s="226">
        <f t="shared" si="0"/>
        <v>83018568.639999986</v>
      </c>
      <c r="I11" s="226">
        <f t="shared" si="0"/>
        <v>113023362.53999999</v>
      </c>
      <c r="J11" s="226">
        <f t="shared" si="0"/>
        <v>79027307.790000007</v>
      </c>
      <c r="K11" s="226">
        <f t="shared" ref="K11:O11" si="1">K12+K16+K20</f>
        <v>109217512.97</v>
      </c>
      <c r="L11" s="226">
        <f t="shared" si="1"/>
        <v>91211695.959999993</v>
      </c>
      <c r="M11" s="226">
        <f t="shared" si="1"/>
        <v>95899971.520000011</v>
      </c>
      <c r="N11" s="226">
        <f t="shared" si="1"/>
        <v>181781542.93000001</v>
      </c>
      <c r="O11" s="227">
        <f t="shared" si="1"/>
        <v>1167548656.8299999</v>
      </c>
      <c r="P11" s="220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</row>
    <row r="12" spans="1:387" s="32" customFormat="1" ht="24" customHeight="1" thickBot="1" x14ac:dyDescent="0.25">
      <c r="A12" s="252" t="s">
        <v>49</v>
      </c>
      <c r="B12" s="252"/>
      <c r="C12" s="226">
        <f t="shared" ref="C12:J12" si="2">C13+C14+C15</f>
        <v>71361418.429999992</v>
      </c>
      <c r="D12" s="226">
        <f t="shared" si="2"/>
        <v>1805979.1600000001</v>
      </c>
      <c r="E12" s="226">
        <f t="shared" si="2"/>
        <v>63148713.269999996</v>
      </c>
      <c r="F12" s="226">
        <f t="shared" si="2"/>
        <v>130959174.94999999</v>
      </c>
      <c r="G12" s="226">
        <f t="shared" si="2"/>
        <v>75903204.049999997</v>
      </c>
      <c r="H12" s="226">
        <f t="shared" si="2"/>
        <v>67610624.00999999</v>
      </c>
      <c r="I12" s="226">
        <f t="shared" si="2"/>
        <v>98653533.909999996</v>
      </c>
      <c r="J12" s="226">
        <f t="shared" si="2"/>
        <v>63720080.480000004</v>
      </c>
      <c r="K12" s="226">
        <f t="shared" ref="K12:N12" si="3">K13+K14+K15</f>
        <v>94941949.719999999</v>
      </c>
      <c r="L12" s="226">
        <f t="shared" si="3"/>
        <v>76880698.129999995</v>
      </c>
      <c r="M12" s="226">
        <f t="shared" si="3"/>
        <v>77207335.890000001</v>
      </c>
      <c r="N12" s="226">
        <f t="shared" si="3"/>
        <v>156571857.95000002</v>
      </c>
      <c r="O12" s="226">
        <f>O13+O14+O15</f>
        <v>978764569.94999993</v>
      </c>
      <c r="P12" s="22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</row>
    <row r="13" spans="1:387" s="5" customFormat="1" ht="24.75" customHeight="1" x14ac:dyDescent="0.25">
      <c r="A13" s="253" t="s">
        <v>27</v>
      </c>
      <c r="B13" s="253"/>
      <c r="C13" s="228">
        <f>'3º QUA 2020 - BASE ABERT TJ'!C14</f>
        <v>61903908.949999996</v>
      </c>
      <c r="D13" s="228">
        <f>'3º QUA 2020 - BASE ABERT TJ'!D14</f>
        <v>395683.86</v>
      </c>
      <c r="E13" s="228">
        <f>'3º QUA 2020 - BASE ABERT TJ'!E14</f>
        <v>61718705.729999997</v>
      </c>
      <c r="F13" s="228">
        <f>'3º QUA 2020 - BASE ABERT TJ'!F14</f>
        <v>121538345.20999999</v>
      </c>
      <c r="G13" s="228">
        <f>'3º QUA 2020 - BASE ABERT TJ'!G14</f>
        <v>65015809.629999995</v>
      </c>
      <c r="H13" s="228">
        <f>'3º QUA 2020 - BASE ABERT TJ'!H14</f>
        <v>50603514.619999997</v>
      </c>
      <c r="I13" s="228">
        <f>'3º QUA 2020 - BASE ABERT TJ'!I14</f>
        <v>70374280.780000001</v>
      </c>
      <c r="J13" s="228">
        <f>'3º QUA 2020 - BASE ABERT TJ'!J14</f>
        <v>54744090.640000001</v>
      </c>
      <c r="K13" s="228">
        <f>'3º QUA 2020 - BASE ABERT TJ'!K14</f>
        <v>68985175.649999991</v>
      </c>
      <c r="L13" s="228">
        <f>'3º QUA 2020 - BASE ABERT TJ'!L14</f>
        <v>63178663.5</v>
      </c>
      <c r="M13" s="228">
        <f>'3º QUA 2020 - BASE ABERT TJ'!M14</f>
        <v>63267366.859999999</v>
      </c>
      <c r="N13" s="228">
        <f>'3º QUA 2020 - BASE ABERT TJ'!N14</f>
        <v>127566706.52000001</v>
      </c>
      <c r="O13" s="229">
        <f>SUM(C13:N13)</f>
        <v>809292251.94999993</v>
      </c>
      <c r="P13" s="221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</row>
    <row r="14" spans="1:387" s="5" customFormat="1" ht="18" x14ac:dyDescent="0.25">
      <c r="A14" s="253" t="s">
        <v>0</v>
      </c>
      <c r="B14" s="253"/>
      <c r="C14" s="230">
        <f>'3º QUA 2020 - BASE ABERT TJ'!C22</f>
        <v>9457509.4800000004</v>
      </c>
      <c r="D14" s="230">
        <f>'3º QUA 2020 - BASE ABERT TJ'!D22</f>
        <v>1410295.3</v>
      </c>
      <c r="E14" s="230">
        <f>'3º QUA 2020 - BASE ABERT TJ'!E22</f>
        <v>1430007.54</v>
      </c>
      <c r="F14" s="230">
        <f>'3º QUA 2020 - BASE ABERT TJ'!F22</f>
        <v>9420829.7399999984</v>
      </c>
      <c r="G14" s="230">
        <f>'3º QUA 2020 - BASE ABERT TJ'!G22</f>
        <v>10887394.420000002</v>
      </c>
      <c r="H14" s="230">
        <f>'3º QUA 2020 - BASE ABERT TJ'!H22</f>
        <v>17007109.390000001</v>
      </c>
      <c r="I14" s="230">
        <f>'3º QUA 2020 - BASE ABERT TJ'!I22</f>
        <v>28279253.130000003</v>
      </c>
      <c r="J14" s="230">
        <f>'3º QUA 2020 - BASE ABERT TJ'!J22</f>
        <v>8975989.8400000017</v>
      </c>
      <c r="K14" s="230">
        <f>'3º QUA 2020 - BASE ABERT TJ'!K22</f>
        <v>25956774.07</v>
      </c>
      <c r="L14" s="230">
        <f>'3º QUA 2020 - BASE ABERT TJ'!L22</f>
        <v>13702034.630000001</v>
      </c>
      <c r="M14" s="230">
        <f>'3º QUA 2020 - BASE ABERT TJ'!M22</f>
        <v>13939969.030000001</v>
      </c>
      <c r="N14" s="230">
        <f>'3º QUA 2020 - BASE ABERT TJ'!N22</f>
        <v>29005151.43</v>
      </c>
      <c r="O14" s="229">
        <f t="shared" ref="O14" si="4">SUM(C14:N14)</f>
        <v>169472318</v>
      </c>
      <c r="P14" s="221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</row>
    <row r="15" spans="1:387" s="34" customFormat="1" ht="18" customHeight="1" thickBot="1" x14ac:dyDescent="0.3">
      <c r="A15" s="251" t="s">
        <v>43</v>
      </c>
      <c r="B15" s="251"/>
      <c r="C15" s="231">
        <v>0</v>
      </c>
      <c r="D15" s="231">
        <v>0</v>
      </c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M15" s="231">
        <v>0</v>
      </c>
      <c r="N15" s="231">
        <v>0</v>
      </c>
      <c r="O15" s="229">
        <v>0</v>
      </c>
      <c r="P15" s="21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  <c r="MV15" s="33"/>
      <c r="MW15" s="33"/>
      <c r="MX15" s="33"/>
      <c r="MY15" s="33"/>
      <c r="MZ15" s="33"/>
      <c r="NA15" s="33"/>
      <c r="NB15" s="33"/>
      <c r="NC15" s="33"/>
      <c r="ND15" s="33"/>
      <c r="NE15" s="33"/>
      <c r="NF15" s="33"/>
      <c r="NG15" s="33"/>
      <c r="NH15" s="33"/>
      <c r="NI15" s="33"/>
      <c r="NJ15" s="33"/>
      <c r="NK15" s="33"/>
      <c r="NL15" s="33"/>
      <c r="NM15" s="33"/>
      <c r="NN15" s="33"/>
      <c r="NO15" s="33"/>
      <c r="NP15" s="33"/>
      <c r="NQ15" s="33"/>
      <c r="NR15" s="33"/>
      <c r="NS15" s="33"/>
      <c r="NT15" s="33"/>
      <c r="NU15" s="33"/>
      <c r="NV15" s="33"/>
      <c r="NW15" s="33"/>
    </row>
    <row r="16" spans="1:387" s="31" customFormat="1" ht="21" customHeight="1" thickBot="1" x14ac:dyDescent="0.25">
      <c r="A16" s="251" t="s">
        <v>50</v>
      </c>
      <c r="B16" s="251"/>
      <c r="C16" s="226">
        <f t="shared" ref="C16:J16" si="5">C17+C18+C19</f>
        <v>14686980.460000001</v>
      </c>
      <c r="D16" s="226">
        <f t="shared" si="5"/>
        <v>14664456.169999998</v>
      </c>
      <c r="E16" s="226">
        <f t="shared" si="5"/>
        <v>13929305.649999999</v>
      </c>
      <c r="F16" s="226">
        <f t="shared" si="5"/>
        <v>14376124.16</v>
      </c>
      <c r="G16" s="226">
        <f t="shared" si="5"/>
        <v>13533338.180000002</v>
      </c>
      <c r="H16" s="226">
        <f t="shared" si="5"/>
        <v>15407944.629999999</v>
      </c>
      <c r="I16" s="226">
        <f t="shared" si="5"/>
        <v>14369828.630000001</v>
      </c>
      <c r="J16" s="226">
        <f t="shared" si="5"/>
        <v>15307227.310000002</v>
      </c>
      <c r="K16" s="226">
        <f t="shared" ref="K16:O16" si="6">K17+K18+K19</f>
        <v>14275563.25</v>
      </c>
      <c r="L16" s="226">
        <f t="shared" si="6"/>
        <v>14330997.829999998</v>
      </c>
      <c r="M16" s="226">
        <f t="shared" si="6"/>
        <v>18692635.630000003</v>
      </c>
      <c r="N16" s="226">
        <f t="shared" si="6"/>
        <v>25209684.979999997</v>
      </c>
      <c r="O16" s="226">
        <f t="shared" si="6"/>
        <v>188784086.88</v>
      </c>
      <c r="P16" s="21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  <c r="IW16" s="30"/>
      <c r="IX16" s="30"/>
      <c r="IY16" s="30"/>
      <c r="IZ16" s="30"/>
      <c r="JA16" s="30"/>
      <c r="JB16" s="30"/>
      <c r="JC16" s="30"/>
      <c r="JD16" s="30"/>
      <c r="JE16" s="30"/>
      <c r="JF16" s="30"/>
      <c r="JG16" s="30"/>
      <c r="JH16" s="30"/>
      <c r="JI16" s="30"/>
      <c r="JJ16" s="30"/>
      <c r="JK16" s="30"/>
      <c r="JL16" s="30"/>
      <c r="JM16" s="30"/>
      <c r="JN16" s="30"/>
      <c r="JO16" s="30"/>
      <c r="JP16" s="30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  <c r="KU16" s="30"/>
      <c r="KV16" s="30"/>
      <c r="KW16" s="30"/>
      <c r="KX16" s="30"/>
      <c r="KY16" s="30"/>
      <c r="KZ16" s="30"/>
      <c r="LA16" s="30"/>
      <c r="LB16" s="30"/>
      <c r="LC16" s="30"/>
      <c r="LD16" s="30"/>
      <c r="LE16" s="30"/>
      <c r="LF16" s="30"/>
      <c r="LG16" s="30"/>
      <c r="LH16" s="30"/>
      <c r="LI16" s="30"/>
      <c r="LJ16" s="30"/>
      <c r="LK16" s="30"/>
      <c r="LL16" s="30"/>
      <c r="LM16" s="30"/>
      <c r="LN16" s="30"/>
      <c r="LO16" s="30"/>
      <c r="LP16" s="30"/>
      <c r="LQ16" s="30"/>
      <c r="LR16" s="30"/>
      <c r="LS16" s="30"/>
      <c r="LT16" s="30"/>
      <c r="LU16" s="30"/>
      <c r="LV16" s="30"/>
      <c r="LW16" s="30"/>
      <c r="LX16" s="30"/>
      <c r="LY16" s="30"/>
      <c r="LZ16" s="30"/>
      <c r="MA16" s="30"/>
      <c r="MB16" s="30"/>
      <c r="MC16" s="30"/>
      <c r="MD16" s="30"/>
      <c r="ME16" s="30"/>
      <c r="MF16" s="30"/>
      <c r="MG16" s="30"/>
      <c r="MH16" s="30"/>
      <c r="MI16" s="30"/>
      <c r="MJ16" s="30"/>
      <c r="MK16" s="30"/>
      <c r="ML16" s="30"/>
      <c r="MM16" s="30"/>
      <c r="MN16" s="30"/>
      <c r="MO16" s="30"/>
      <c r="MP16" s="30"/>
      <c r="MQ16" s="30"/>
      <c r="MR16" s="30"/>
      <c r="MS16" s="30"/>
      <c r="MT16" s="30"/>
      <c r="MU16" s="30"/>
      <c r="MV16" s="30"/>
      <c r="MW16" s="30"/>
      <c r="MX16" s="30"/>
      <c r="MY16" s="30"/>
      <c r="MZ16" s="30"/>
      <c r="NA16" s="30"/>
      <c r="NB16" s="30"/>
      <c r="NC16" s="30"/>
      <c r="ND16" s="30"/>
      <c r="NE16" s="30"/>
      <c r="NF16" s="30"/>
      <c r="NG16" s="30"/>
      <c r="NH16" s="30"/>
      <c r="NI16" s="30"/>
      <c r="NJ16" s="30"/>
      <c r="NK16" s="30"/>
      <c r="NL16" s="30"/>
      <c r="NM16" s="30"/>
      <c r="NN16" s="30"/>
      <c r="NO16" s="30"/>
      <c r="NP16" s="30"/>
      <c r="NQ16" s="30"/>
      <c r="NR16" s="30"/>
      <c r="NS16" s="30"/>
      <c r="NT16" s="30"/>
      <c r="NU16" s="30"/>
      <c r="NV16" s="30"/>
      <c r="NW16" s="30"/>
    </row>
    <row r="17" spans="1:391" s="15" customFormat="1" ht="20.25" customHeight="1" x14ac:dyDescent="0.3">
      <c r="A17" s="253" t="s">
        <v>28</v>
      </c>
      <c r="B17" s="253"/>
      <c r="C17" s="231">
        <f>'3º QUA 2020 - BASE ABERT TJ'!C29</f>
        <v>11384273.33</v>
      </c>
      <c r="D17" s="231">
        <f>'3º QUA 2020 - BASE ABERT TJ'!D29</f>
        <v>11430163.569999998</v>
      </c>
      <c r="E17" s="231">
        <f>'3º QUA 2020 - BASE ABERT TJ'!E29</f>
        <v>10793427.869999999</v>
      </c>
      <c r="F17" s="231">
        <f>'3º QUA 2020 - BASE ABERT TJ'!F29</f>
        <v>11248604.560000001</v>
      </c>
      <c r="G17" s="231">
        <f>'3º QUA 2020 - BASE ABERT TJ'!G29</f>
        <v>10410743.770000001</v>
      </c>
      <c r="H17" s="231">
        <f>'3º QUA 2020 - BASE ABERT TJ'!H29</f>
        <v>12274501.279999999</v>
      </c>
      <c r="I17" s="231">
        <f>'3º QUA 2020 - BASE ABERT TJ'!I29</f>
        <v>11272462.050000001</v>
      </c>
      <c r="J17" s="231">
        <f>'3º QUA 2020 - BASE ABERT TJ'!J29</f>
        <v>12210499.270000001</v>
      </c>
      <c r="K17" s="231">
        <f>'3º QUA 2020 - BASE ABERT TJ'!K29</f>
        <v>11173500.950000001</v>
      </c>
      <c r="L17" s="231">
        <f>'3º QUA 2020 - BASE ABERT TJ'!L29</f>
        <v>11243084.369999999</v>
      </c>
      <c r="M17" s="231">
        <f>'3º QUA 2020 - BASE ABERT TJ'!M29</f>
        <v>11414272.970000001</v>
      </c>
      <c r="N17" s="231">
        <f>'3º QUA 2020 - BASE ABERT TJ'!N29</f>
        <v>22197711.069999997</v>
      </c>
      <c r="O17" s="232">
        <f>SUM(C17:N17)</f>
        <v>147053245.06</v>
      </c>
      <c r="P17" s="219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</row>
    <row r="18" spans="1:391" s="15" customFormat="1" ht="21" customHeight="1" x14ac:dyDescent="0.3">
      <c r="A18" s="253" t="s">
        <v>29</v>
      </c>
      <c r="B18" s="253"/>
      <c r="C18" s="231">
        <f>'3º QUA 2020 - BASE ABERT TJ'!C33</f>
        <v>3302707.13</v>
      </c>
      <c r="D18" s="231">
        <f>'3º QUA 2020 - BASE ABERT TJ'!D33</f>
        <v>3234292.6</v>
      </c>
      <c r="E18" s="231">
        <f>'3º QUA 2020 - BASE ABERT TJ'!E33</f>
        <v>3135877.78</v>
      </c>
      <c r="F18" s="231">
        <f>'3º QUA 2020 - BASE ABERT TJ'!F33</f>
        <v>3127519.6</v>
      </c>
      <c r="G18" s="231">
        <f>'3º QUA 2020 - BASE ABERT TJ'!G33</f>
        <v>3122594.41</v>
      </c>
      <c r="H18" s="231">
        <f>'3º QUA 2020 - BASE ABERT TJ'!H33</f>
        <v>3133443.35</v>
      </c>
      <c r="I18" s="231">
        <f>'3º QUA 2020 - BASE ABERT TJ'!I33</f>
        <v>3097366.58</v>
      </c>
      <c r="J18" s="231">
        <f>'3º QUA 2020 - BASE ABERT TJ'!J33</f>
        <v>3096728.04</v>
      </c>
      <c r="K18" s="231">
        <f>'3º QUA 2020 - BASE ABERT TJ'!K33</f>
        <v>3102062.3</v>
      </c>
      <c r="L18" s="231">
        <f>'3º QUA 2020 - BASE ABERT TJ'!L33</f>
        <v>3087913.46</v>
      </c>
      <c r="M18" s="231">
        <f>'3º QUA 2020 - BASE ABERT TJ'!M33</f>
        <v>7278362.6600000001</v>
      </c>
      <c r="N18" s="231">
        <f>'3º QUA 2020 - BASE ABERT TJ'!N33</f>
        <v>3011973.91</v>
      </c>
      <c r="O18" s="232">
        <f>SUM(C18:N18)</f>
        <v>41730841.820000008</v>
      </c>
      <c r="P18" s="219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</row>
    <row r="19" spans="1:391" s="15" customFormat="1" ht="18" customHeight="1" x14ac:dyDescent="0.3">
      <c r="A19" s="251" t="s">
        <v>44</v>
      </c>
      <c r="B19" s="251"/>
      <c r="C19" s="231">
        <v>0</v>
      </c>
      <c r="D19" s="231">
        <v>0</v>
      </c>
      <c r="E19" s="231">
        <v>0</v>
      </c>
      <c r="F19" s="231">
        <v>0</v>
      </c>
      <c r="G19" s="231">
        <v>0</v>
      </c>
      <c r="H19" s="231">
        <v>0</v>
      </c>
      <c r="I19" s="231">
        <v>0</v>
      </c>
      <c r="J19" s="231">
        <v>0</v>
      </c>
      <c r="K19" s="231">
        <v>0</v>
      </c>
      <c r="L19" s="231">
        <v>0</v>
      </c>
      <c r="M19" s="231">
        <v>0</v>
      </c>
      <c r="N19" s="231">
        <v>0</v>
      </c>
      <c r="O19" s="232">
        <f>SUM(C19:N19)</f>
        <v>0</v>
      </c>
      <c r="P19" s="2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</row>
    <row r="20" spans="1:391" s="29" customFormat="1" ht="41.25" customHeight="1" x14ac:dyDescent="0.45">
      <c r="A20" s="252" t="s">
        <v>107</v>
      </c>
      <c r="B20" s="252"/>
      <c r="C20" s="233">
        <f>'3º QUA 2020 - BASE ABERT TJ'!K40</f>
        <v>0</v>
      </c>
      <c r="D20" s="233">
        <f>'3º QUA 2020 - BASE ABERT TJ'!L40</f>
        <v>0</v>
      </c>
      <c r="E20" s="233">
        <f>'3º QUA 2020 - BASE ABERT TJ'!M40</f>
        <v>0</v>
      </c>
      <c r="F20" s="233">
        <f>'3º QUA 2020 - BASE ABERT TJ'!N40</f>
        <v>0</v>
      </c>
      <c r="G20" s="233">
        <f>'3º QUA 2020 - BASE ABERT TJ'!O40</f>
        <v>0</v>
      </c>
      <c r="H20" s="233">
        <f>'3º QUA 2020 - BASE ABERT TJ'!P40</f>
        <v>0</v>
      </c>
      <c r="I20" s="233">
        <f>'3º QUA 2020 - BASE ABERT TJ'!Q40</f>
        <v>0</v>
      </c>
      <c r="J20" s="233">
        <f>'3º QUA 2020 - BASE ABERT TJ'!R40</f>
        <v>0</v>
      </c>
      <c r="K20" s="233">
        <f>'3º QUA 2020 - BASE ABERT TJ'!S40</f>
        <v>0</v>
      </c>
      <c r="L20" s="233">
        <f>'3º QUA 2020 - BASE ABERT TJ'!T40</f>
        <v>0</v>
      </c>
      <c r="M20" s="233">
        <f>'3º QUA 2020 - BASE ABERT TJ'!U40</f>
        <v>0</v>
      </c>
      <c r="N20" s="233">
        <f>'3º QUA 2020 - BASE ABERT TJ'!V40</f>
        <v>0</v>
      </c>
      <c r="O20" s="233">
        <f>'3º QUA 2020 - BASE ABERT TJ'!W40</f>
        <v>0</v>
      </c>
      <c r="P20" s="2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  <c r="KH20" s="28"/>
      <c r="KI20" s="28"/>
      <c r="KJ20" s="28"/>
      <c r="KK20" s="28"/>
      <c r="KL20" s="28"/>
      <c r="KM20" s="28"/>
      <c r="KN20" s="28"/>
      <c r="KO20" s="28"/>
      <c r="KP20" s="28"/>
      <c r="KQ20" s="28"/>
      <c r="KR20" s="28"/>
      <c r="KS20" s="28"/>
      <c r="KT20" s="28"/>
      <c r="KU20" s="28"/>
      <c r="KV20" s="28"/>
      <c r="KW20" s="28"/>
      <c r="KX20" s="28"/>
      <c r="KY20" s="28"/>
      <c r="KZ20" s="28"/>
      <c r="LA20" s="28"/>
      <c r="LB20" s="28"/>
      <c r="LC20" s="28"/>
      <c r="LD20" s="28"/>
      <c r="LE20" s="28"/>
      <c r="LF20" s="28"/>
      <c r="LG20" s="28"/>
      <c r="LH20" s="28"/>
      <c r="LI20" s="28"/>
      <c r="LJ20" s="28"/>
      <c r="LK20" s="28"/>
      <c r="LL20" s="28"/>
      <c r="LM20" s="28"/>
      <c r="LN20" s="28"/>
      <c r="LO20" s="28"/>
      <c r="LP20" s="28"/>
      <c r="LQ20" s="28"/>
      <c r="LR20" s="28"/>
      <c r="LS20" s="28"/>
      <c r="LT20" s="28"/>
      <c r="LU20" s="28"/>
      <c r="LV20" s="28"/>
      <c r="LW20" s="28"/>
      <c r="LX20" s="28"/>
      <c r="LY20" s="28"/>
      <c r="LZ20" s="28"/>
      <c r="MA20" s="28"/>
      <c r="MB20" s="28"/>
      <c r="MC20" s="28"/>
      <c r="MD20" s="28"/>
      <c r="ME20" s="28"/>
      <c r="MF20" s="28"/>
      <c r="MG20" s="28"/>
      <c r="MH20" s="28"/>
      <c r="MI20" s="28"/>
      <c r="MJ20" s="28"/>
      <c r="MK20" s="28"/>
      <c r="ML20" s="28"/>
      <c r="MM20" s="28"/>
      <c r="MN20" s="28"/>
      <c r="MO20" s="28"/>
      <c r="MP20" s="28"/>
      <c r="MQ20" s="28"/>
      <c r="MR20" s="28"/>
      <c r="MS20" s="28"/>
      <c r="MT20" s="28"/>
      <c r="MU20" s="28"/>
      <c r="MV20" s="28"/>
      <c r="MW20" s="28"/>
      <c r="MX20" s="28"/>
      <c r="MY20" s="28"/>
      <c r="MZ20" s="28"/>
      <c r="NA20" s="28"/>
      <c r="NB20" s="28"/>
      <c r="NC20" s="28"/>
      <c r="ND20" s="28"/>
      <c r="NE20" s="28"/>
      <c r="NF20" s="28"/>
      <c r="NG20" s="28"/>
      <c r="NH20" s="28"/>
      <c r="NI20" s="28"/>
      <c r="NJ20" s="28"/>
      <c r="NK20" s="28"/>
      <c r="NL20" s="28"/>
      <c r="NM20" s="28"/>
      <c r="NN20" s="28"/>
      <c r="NO20" s="28"/>
      <c r="NP20" s="28"/>
      <c r="NQ20" s="28"/>
      <c r="NR20" s="28"/>
      <c r="NS20" s="28"/>
      <c r="NT20" s="28"/>
      <c r="NU20" s="28"/>
      <c r="NV20" s="28"/>
      <c r="NW20" s="28"/>
    </row>
    <row r="21" spans="1:391" s="59" customFormat="1" ht="27.75" customHeight="1" x14ac:dyDescent="0.4">
      <c r="A21" s="259" t="s">
        <v>59</v>
      </c>
      <c r="B21" s="259"/>
      <c r="C21" s="234">
        <f t="shared" ref="C21:J21" si="7">C22+C23+C24+C25</f>
        <v>15593535.869999997</v>
      </c>
      <c r="D21" s="234">
        <f t="shared" si="7"/>
        <v>15014980.51</v>
      </c>
      <c r="E21" s="234">
        <f t="shared" si="7"/>
        <v>14501043.6</v>
      </c>
      <c r="F21" s="234">
        <f t="shared" si="7"/>
        <v>14936648.219999999</v>
      </c>
      <c r="G21" s="234">
        <f t="shared" si="7"/>
        <v>14268907.319999998</v>
      </c>
      <c r="H21" s="234">
        <f t="shared" si="7"/>
        <v>15757058.520000001</v>
      </c>
      <c r="I21" s="234">
        <f t="shared" si="7"/>
        <v>14648157.280000001</v>
      </c>
      <c r="J21" s="234">
        <f t="shared" si="7"/>
        <v>15584313.129999999</v>
      </c>
      <c r="K21" s="234">
        <f t="shared" ref="K21:O21" si="8">K22+K23+K24+K25</f>
        <v>14915472.310000001</v>
      </c>
      <c r="L21" s="234">
        <f t="shared" si="8"/>
        <v>14689120.889999999</v>
      </c>
      <c r="M21" s="234">
        <f t="shared" si="8"/>
        <v>19337789.890000001</v>
      </c>
      <c r="N21" s="234">
        <f t="shared" si="8"/>
        <v>26903385.539999999</v>
      </c>
      <c r="O21" s="234">
        <f t="shared" si="8"/>
        <v>196150413.08000001</v>
      </c>
      <c r="P21" s="22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  <c r="IW21" s="58"/>
      <c r="IX21" s="58"/>
      <c r="IY21" s="58"/>
      <c r="IZ21" s="58"/>
      <c r="JA21" s="58"/>
      <c r="JB21" s="58"/>
      <c r="JC21" s="58"/>
      <c r="JD21" s="58"/>
      <c r="JE21" s="58"/>
      <c r="JF21" s="58"/>
      <c r="JG21" s="58"/>
      <c r="JH21" s="58"/>
      <c r="JI21" s="58"/>
      <c r="JJ21" s="58"/>
      <c r="JK21" s="58"/>
      <c r="JL21" s="58"/>
      <c r="JM21" s="58"/>
      <c r="JN21" s="58"/>
      <c r="JO21" s="58"/>
      <c r="JP21" s="58"/>
      <c r="JQ21" s="58"/>
      <c r="JR21" s="58"/>
      <c r="JS21" s="58"/>
      <c r="JT21" s="58"/>
      <c r="JU21" s="58"/>
      <c r="JV21" s="58"/>
      <c r="JW21" s="58"/>
      <c r="JX21" s="58"/>
      <c r="JY21" s="58"/>
      <c r="JZ21" s="58"/>
      <c r="KA21" s="58"/>
      <c r="KB21" s="58"/>
      <c r="KC21" s="58"/>
      <c r="KD21" s="58"/>
      <c r="KE21" s="58"/>
      <c r="KF21" s="58"/>
      <c r="KG21" s="58"/>
      <c r="KH21" s="58"/>
      <c r="KI21" s="58"/>
      <c r="KJ21" s="58"/>
      <c r="KK21" s="58"/>
      <c r="KL21" s="58"/>
      <c r="KM21" s="58"/>
      <c r="KN21" s="58"/>
      <c r="KO21" s="58"/>
      <c r="KP21" s="58"/>
      <c r="KQ21" s="58"/>
      <c r="KR21" s="58"/>
      <c r="KS21" s="58"/>
      <c r="KT21" s="58"/>
      <c r="KU21" s="58"/>
      <c r="KV21" s="58"/>
      <c r="KW21" s="58"/>
      <c r="KX21" s="58"/>
      <c r="KY21" s="58"/>
      <c r="KZ21" s="58"/>
      <c r="LA21" s="58"/>
      <c r="LB21" s="58"/>
      <c r="LC21" s="58"/>
      <c r="LD21" s="58"/>
      <c r="LE21" s="58"/>
      <c r="LF21" s="58"/>
      <c r="LG21" s="58"/>
      <c r="LH21" s="58"/>
      <c r="LI21" s="58"/>
      <c r="LJ21" s="58"/>
      <c r="LK21" s="58"/>
      <c r="LL21" s="58"/>
      <c r="LM21" s="58"/>
      <c r="LN21" s="58"/>
      <c r="LO21" s="58"/>
      <c r="LP21" s="58"/>
      <c r="LQ21" s="58"/>
      <c r="LR21" s="58"/>
      <c r="LS21" s="58"/>
      <c r="LT21" s="58"/>
      <c r="LU21" s="58"/>
      <c r="LV21" s="58"/>
      <c r="LW21" s="58"/>
      <c r="LX21" s="58"/>
      <c r="LY21" s="58"/>
      <c r="LZ21" s="58"/>
      <c r="MA21" s="58"/>
      <c r="MB21" s="58"/>
      <c r="MC21" s="58"/>
      <c r="MD21" s="58"/>
      <c r="ME21" s="58"/>
      <c r="MF21" s="58"/>
      <c r="MG21" s="58"/>
      <c r="MH21" s="58"/>
      <c r="MI21" s="58"/>
      <c r="MJ21" s="58"/>
      <c r="MK21" s="58"/>
      <c r="ML21" s="58"/>
      <c r="MM21" s="58"/>
      <c r="MN21" s="58"/>
      <c r="MO21" s="58"/>
      <c r="MP21" s="58"/>
      <c r="MQ21" s="58"/>
      <c r="MR21" s="58"/>
      <c r="MS21" s="58"/>
      <c r="MT21" s="58"/>
      <c r="MU21" s="58"/>
      <c r="MV21" s="58"/>
      <c r="MW21" s="58"/>
      <c r="MX21" s="58"/>
      <c r="MY21" s="58"/>
      <c r="MZ21" s="58"/>
      <c r="NA21" s="58"/>
      <c r="NB21" s="58"/>
      <c r="NC21" s="58"/>
      <c r="ND21" s="58"/>
      <c r="NE21" s="58"/>
      <c r="NF21" s="58"/>
      <c r="NG21" s="58"/>
      <c r="NH21" s="58"/>
      <c r="NI21" s="58"/>
      <c r="NJ21" s="58"/>
      <c r="NK21" s="58"/>
      <c r="NL21" s="58"/>
      <c r="NM21" s="58"/>
      <c r="NN21" s="58"/>
      <c r="NO21" s="58"/>
      <c r="NP21" s="58"/>
      <c r="NQ21" s="58"/>
      <c r="NR21" s="58"/>
      <c r="NS21" s="58"/>
      <c r="NT21" s="58"/>
      <c r="NU21" s="58"/>
      <c r="NV21" s="58"/>
      <c r="NW21" s="58"/>
    </row>
    <row r="22" spans="1:391" s="61" customFormat="1" ht="24.75" customHeight="1" x14ac:dyDescent="0.25">
      <c r="A22" s="260" t="s">
        <v>51</v>
      </c>
      <c r="B22" s="260"/>
      <c r="C22" s="235">
        <f>'3º QUA 2020 - BASE ABERT TJ'!C45</f>
        <v>0</v>
      </c>
      <c r="D22" s="235">
        <f>'3º QUA 2020 - BASE ABERT TJ'!D45</f>
        <v>0</v>
      </c>
      <c r="E22" s="235">
        <f>'3º QUA 2020 - BASE ABERT TJ'!E45</f>
        <v>0</v>
      </c>
      <c r="F22" s="235">
        <f>'3º QUA 2020 - BASE ABERT TJ'!F45</f>
        <v>0</v>
      </c>
      <c r="G22" s="235">
        <f>'3º QUA 2020 - BASE ABERT TJ'!G45</f>
        <v>0</v>
      </c>
      <c r="H22" s="235">
        <f>'3º QUA 2020 - BASE ABERT TJ'!H45</f>
        <v>0</v>
      </c>
      <c r="I22" s="235">
        <f>'3º QUA 2020 - BASE ABERT TJ'!I45</f>
        <v>0</v>
      </c>
      <c r="J22" s="235">
        <f>'3º QUA 2020 - BASE ABERT TJ'!J45</f>
        <v>0</v>
      </c>
      <c r="K22" s="235">
        <f>'3º QUA 2020 - BASE ABERT TJ'!K45</f>
        <v>0</v>
      </c>
      <c r="L22" s="235">
        <f>'3º QUA 2020 - BASE ABERT TJ'!L45</f>
        <v>0</v>
      </c>
      <c r="M22" s="235">
        <f>'3º QUA 2020 - BASE ABERT TJ'!M45</f>
        <v>0</v>
      </c>
      <c r="N22" s="235">
        <f>'3º QUA 2020 - BASE ABERT TJ'!N45</f>
        <v>0</v>
      </c>
      <c r="O22" s="235">
        <f>SUM(C22:N22)</f>
        <v>0</v>
      </c>
      <c r="P22" s="219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60"/>
      <c r="IS22" s="60"/>
      <c r="IT22" s="60"/>
      <c r="IU22" s="60"/>
      <c r="IV22" s="60"/>
      <c r="IW22" s="60"/>
      <c r="IX22" s="60"/>
      <c r="IY22" s="60"/>
      <c r="IZ22" s="60"/>
      <c r="JA22" s="60"/>
      <c r="JB22" s="60"/>
      <c r="JC22" s="60"/>
      <c r="JD22" s="60"/>
      <c r="JE22" s="60"/>
      <c r="JF22" s="60"/>
      <c r="JG22" s="60"/>
      <c r="JH22" s="60"/>
      <c r="JI22" s="60"/>
      <c r="JJ22" s="60"/>
      <c r="JK22" s="60"/>
      <c r="JL22" s="60"/>
      <c r="JM22" s="60"/>
      <c r="JN22" s="60"/>
      <c r="JO22" s="60"/>
      <c r="JP22" s="60"/>
      <c r="JQ22" s="60"/>
      <c r="JR22" s="60"/>
      <c r="JS22" s="60"/>
      <c r="JT22" s="60"/>
      <c r="JU22" s="60"/>
      <c r="JV22" s="60"/>
      <c r="JW22" s="60"/>
      <c r="JX22" s="60"/>
      <c r="JY22" s="60"/>
      <c r="JZ22" s="60"/>
      <c r="KA22" s="60"/>
      <c r="KB22" s="60"/>
      <c r="KC22" s="60"/>
      <c r="KD22" s="60"/>
      <c r="KE22" s="60"/>
      <c r="KF22" s="60"/>
      <c r="KG22" s="60"/>
      <c r="KH22" s="60"/>
      <c r="KI22" s="60"/>
      <c r="KJ22" s="60"/>
      <c r="KK22" s="60"/>
      <c r="KL22" s="60"/>
      <c r="KM22" s="60"/>
      <c r="KN22" s="60"/>
      <c r="KO22" s="60"/>
      <c r="KP22" s="60"/>
      <c r="KQ22" s="60"/>
      <c r="KR22" s="60"/>
      <c r="KS22" s="60"/>
      <c r="KT22" s="60"/>
      <c r="KU22" s="60"/>
      <c r="KV22" s="60"/>
      <c r="KW22" s="60"/>
      <c r="KX22" s="60"/>
      <c r="KY22" s="60"/>
      <c r="KZ22" s="60"/>
      <c r="LA22" s="60"/>
      <c r="LB22" s="60"/>
      <c r="LC22" s="60"/>
      <c r="LD22" s="60"/>
      <c r="LE22" s="60"/>
      <c r="LF22" s="60"/>
      <c r="LG22" s="60"/>
      <c r="LH22" s="60"/>
      <c r="LI22" s="60"/>
      <c r="LJ22" s="60"/>
      <c r="LK22" s="60"/>
      <c r="LL22" s="60"/>
      <c r="LM22" s="60"/>
      <c r="LN22" s="60"/>
      <c r="LO22" s="60"/>
      <c r="LP22" s="60"/>
      <c r="LQ22" s="60"/>
      <c r="LR22" s="60"/>
      <c r="LS22" s="60"/>
      <c r="LT22" s="60"/>
      <c r="LU22" s="60"/>
      <c r="LV22" s="60"/>
      <c r="LW22" s="60"/>
      <c r="LX22" s="60"/>
      <c r="LY22" s="60"/>
      <c r="LZ22" s="60"/>
      <c r="MA22" s="60"/>
      <c r="MB22" s="60"/>
      <c r="MC22" s="60"/>
      <c r="MD22" s="60"/>
      <c r="ME22" s="60"/>
      <c r="MF22" s="60"/>
      <c r="MG22" s="60"/>
      <c r="MH22" s="60"/>
      <c r="MI22" s="60"/>
      <c r="MJ22" s="60"/>
      <c r="MK22" s="60"/>
      <c r="ML22" s="60"/>
      <c r="MM22" s="60"/>
      <c r="MN22" s="60"/>
      <c r="MO22" s="60"/>
      <c r="MP22" s="60"/>
      <c r="MQ22" s="60"/>
      <c r="MR22" s="60"/>
      <c r="MS22" s="60"/>
      <c r="MT22" s="60"/>
      <c r="MU22" s="60"/>
      <c r="MV22" s="60"/>
      <c r="MW22" s="60"/>
      <c r="MX22" s="60"/>
      <c r="MY22" s="60"/>
      <c r="MZ22" s="60"/>
      <c r="NA22" s="60"/>
      <c r="NB22" s="60"/>
      <c r="NC22" s="60"/>
      <c r="ND22" s="60"/>
      <c r="NE22" s="60"/>
      <c r="NF22" s="60"/>
      <c r="NG22" s="60"/>
      <c r="NH22" s="60"/>
      <c r="NI22" s="60"/>
      <c r="NJ22" s="60"/>
      <c r="NK22" s="60"/>
      <c r="NL22" s="60"/>
      <c r="NM22" s="60"/>
      <c r="NN22" s="60"/>
      <c r="NO22" s="60"/>
      <c r="NP22" s="60"/>
      <c r="NQ22" s="60"/>
      <c r="NR22" s="60"/>
      <c r="NS22" s="60"/>
      <c r="NT22" s="60"/>
      <c r="NU22" s="60"/>
      <c r="NV22" s="60"/>
      <c r="NW22" s="60"/>
      <c r="NX22" s="60"/>
      <c r="NY22" s="60"/>
      <c r="NZ22" s="60"/>
      <c r="OA22" s="60"/>
    </row>
    <row r="23" spans="1:391" s="61" customFormat="1" ht="26.25" customHeight="1" x14ac:dyDescent="0.25">
      <c r="A23" s="260" t="s">
        <v>52</v>
      </c>
      <c r="B23" s="260"/>
      <c r="C23" s="235">
        <f>'3º QUA 2020 - BASE ABERT TJ'!C47</f>
        <v>79527.179999999993</v>
      </c>
      <c r="D23" s="235">
        <f>'3º QUA 2020 - BASE ABERT TJ'!D47</f>
        <v>79527.179999999993</v>
      </c>
      <c r="E23" s="235">
        <f>'3º QUA 2020 - BASE ABERT TJ'!E47</f>
        <v>79527.179999999993</v>
      </c>
      <c r="F23" s="235">
        <f>'3º QUA 2020 - BASE ABERT TJ'!F47</f>
        <v>74288.5</v>
      </c>
      <c r="G23" s="235">
        <f>'3º QUA 2020 - BASE ABERT TJ'!G47</f>
        <v>74288.5</v>
      </c>
      <c r="H23" s="235">
        <f>'3º QUA 2020 - BASE ABERT TJ'!H47</f>
        <v>76871.87</v>
      </c>
      <c r="I23" s="235">
        <f>'3º QUA 2020 - BASE ABERT TJ'!I47</f>
        <v>77123.899999999994</v>
      </c>
      <c r="J23" s="235">
        <f>'3º QUA 2020 - BASE ABERT TJ'!J47</f>
        <v>77123.899999999994</v>
      </c>
      <c r="K23" s="235">
        <f>'3º QUA 2020 - BASE ABERT TJ'!K47</f>
        <v>77123.899999999994</v>
      </c>
      <c r="L23" s="235">
        <f>'3º QUA 2020 - BASE ABERT TJ'!L47</f>
        <v>94462.97</v>
      </c>
      <c r="M23" s="235">
        <f>'3º QUA 2020 - BASE ABERT TJ'!M47</f>
        <v>199403.3</v>
      </c>
      <c r="N23" s="235">
        <f>'3º QUA 2020 - BASE ABERT TJ'!N47</f>
        <v>99701.65</v>
      </c>
      <c r="O23" s="235">
        <f>SUM(C23:N23)</f>
        <v>1088970.0299999998</v>
      </c>
      <c r="P23" s="21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60"/>
      <c r="IS23" s="60"/>
      <c r="IT23" s="60"/>
      <c r="IU23" s="60"/>
      <c r="IV23" s="60"/>
      <c r="IW23" s="60"/>
      <c r="IX23" s="60"/>
      <c r="IY23" s="60"/>
      <c r="IZ23" s="60"/>
      <c r="JA23" s="60"/>
      <c r="JB23" s="60"/>
      <c r="JC23" s="60"/>
      <c r="JD23" s="60"/>
      <c r="JE23" s="60"/>
      <c r="JF23" s="60"/>
      <c r="JG23" s="60"/>
      <c r="JH23" s="60"/>
      <c r="JI23" s="60"/>
      <c r="JJ23" s="60"/>
      <c r="JK23" s="60"/>
      <c r="JL23" s="60"/>
      <c r="JM23" s="60"/>
      <c r="JN23" s="60"/>
      <c r="JO23" s="60"/>
      <c r="JP23" s="60"/>
      <c r="JQ23" s="60"/>
      <c r="JR23" s="60"/>
      <c r="JS23" s="60"/>
      <c r="JT23" s="60"/>
      <c r="JU23" s="60"/>
      <c r="JV23" s="60"/>
      <c r="JW23" s="60"/>
      <c r="JX23" s="60"/>
      <c r="JY23" s="60"/>
      <c r="JZ23" s="60"/>
      <c r="KA23" s="60"/>
      <c r="KB23" s="60"/>
      <c r="KC23" s="60"/>
      <c r="KD23" s="60"/>
      <c r="KE23" s="60"/>
      <c r="KF23" s="60"/>
      <c r="KG23" s="60"/>
      <c r="KH23" s="60"/>
      <c r="KI23" s="60"/>
      <c r="KJ23" s="60"/>
      <c r="KK23" s="60"/>
      <c r="KL23" s="60"/>
      <c r="KM23" s="60"/>
      <c r="KN23" s="60"/>
      <c r="KO23" s="60"/>
      <c r="KP23" s="60"/>
      <c r="KQ23" s="60"/>
      <c r="KR23" s="60"/>
      <c r="KS23" s="60"/>
      <c r="KT23" s="60"/>
      <c r="KU23" s="60"/>
      <c r="KV23" s="60"/>
      <c r="KW23" s="60"/>
      <c r="KX23" s="60"/>
      <c r="KY23" s="60"/>
      <c r="KZ23" s="60"/>
      <c r="LA23" s="60"/>
      <c r="LB23" s="60"/>
      <c r="LC23" s="60"/>
      <c r="LD23" s="60"/>
      <c r="LE23" s="60"/>
      <c r="LF23" s="60"/>
      <c r="LG23" s="60"/>
      <c r="LH23" s="60"/>
      <c r="LI23" s="60"/>
      <c r="LJ23" s="60"/>
      <c r="LK23" s="60"/>
      <c r="LL23" s="60"/>
      <c r="LM23" s="60"/>
      <c r="LN23" s="60"/>
      <c r="LO23" s="60"/>
      <c r="LP23" s="60"/>
      <c r="LQ23" s="60"/>
      <c r="LR23" s="60"/>
      <c r="LS23" s="60"/>
      <c r="LT23" s="60"/>
      <c r="LU23" s="60"/>
      <c r="LV23" s="60"/>
      <c r="LW23" s="60"/>
      <c r="LX23" s="60"/>
      <c r="LY23" s="60"/>
      <c r="LZ23" s="60"/>
      <c r="MA23" s="60"/>
      <c r="MB23" s="60"/>
      <c r="MC23" s="60"/>
      <c r="MD23" s="60"/>
      <c r="ME23" s="60"/>
      <c r="MF23" s="60"/>
      <c r="MG23" s="60"/>
      <c r="MH23" s="60"/>
      <c r="MI23" s="60"/>
      <c r="MJ23" s="60"/>
      <c r="MK23" s="60"/>
      <c r="ML23" s="60"/>
      <c r="MM23" s="60"/>
      <c r="MN23" s="60"/>
      <c r="MO23" s="60"/>
      <c r="MP23" s="60"/>
      <c r="MQ23" s="60"/>
      <c r="MR23" s="60"/>
      <c r="MS23" s="60"/>
      <c r="MT23" s="60"/>
      <c r="MU23" s="60"/>
      <c r="MV23" s="60"/>
      <c r="MW23" s="60"/>
      <c r="MX23" s="60"/>
      <c r="MY23" s="60"/>
      <c r="MZ23" s="60"/>
      <c r="NA23" s="60"/>
      <c r="NB23" s="60"/>
      <c r="NC23" s="60"/>
      <c r="ND23" s="60"/>
      <c r="NE23" s="60"/>
      <c r="NF23" s="60"/>
      <c r="NG23" s="60"/>
      <c r="NH23" s="60"/>
      <c r="NI23" s="60"/>
      <c r="NJ23" s="60"/>
      <c r="NK23" s="60"/>
      <c r="NL23" s="60"/>
      <c r="NM23" s="60"/>
      <c r="NN23" s="60"/>
      <c r="NO23" s="60"/>
      <c r="NP23" s="60"/>
      <c r="NQ23" s="60"/>
      <c r="NR23" s="60"/>
      <c r="NS23" s="60"/>
      <c r="NT23" s="60"/>
      <c r="NU23" s="60"/>
      <c r="NV23" s="60"/>
      <c r="NW23" s="60"/>
      <c r="NX23" s="60"/>
      <c r="NY23" s="60"/>
      <c r="NZ23" s="60"/>
      <c r="OA23" s="60"/>
    </row>
    <row r="24" spans="1:391" s="65" customFormat="1" ht="25.5" customHeight="1" x14ac:dyDescent="0.45">
      <c r="A24" s="260" t="s">
        <v>53</v>
      </c>
      <c r="B24" s="260"/>
      <c r="C24" s="235">
        <f>'3º QUA 2020 - BASE ABERT TJ'!C49</f>
        <v>1329768.6199999999</v>
      </c>
      <c r="D24" s="235">
        <f>'3º QUA 2020 - BASE ABERT TJ'!D49</f>
        <v>777492.29</v>
      </c>
      <c r="E24" s="235">
        <f>'3º QUA 2020 - BASE ABERT TJ'!E49</f>
        <v>991354.74</v>
      </c>
      <c r="F24" s="235">
        <f>'3º QUA 2020 - BASE ABERT TJ'!F49</f>
        <v>982780.78</v>
      </c>
      <c r="G24" s="235">
        <f>'3º QUA 2020 - BASE ABERT TJ'!G49</f>
        <v>1119383.28</v>
      </c>
      <c r="H24" s="235">
        <f>'3º QUA 2020 - BASE ABERT TJ'!H49</f>
        <v>704107.34000000008</v>
      </c>
      <c r="I24" s="235">
        <f>'3º QUA 2020 - BASE ABERT TJ'!I49</f>
        <v>610006.99</v>
      </c>
      <c r="J24" s="235">
        <f>'3º QUA 2020 - BASE ABERT TJ'!J49</f>
        <v>552128.89</v>
      </c>
      <c r="K24" s="235">
        <f>'3º QUA 2020 - BASE ABERT TJ'!K49</f>
        <v>893703.77</v>
      </c>
      <c r="L24" s="235">
        <f>'3º QUA 2020 - BASE ABERT TJ'!L49</f>
        <v>583619.09000000008</v>
      </c>
      <c r="M24" s="235">
        <f>'3º QUA 2020 - BASE ABERT TJ'!M49</f>
        <v>856701.49</v>
      </c>
      <c r="N24" s="235">
        <f>'3º QUA 2020 - BASE ABERT TJ'!N49</f>
        <v>1926742.65</v>
      </c>
      <c r="O24" s="235">
        <f>SUM(C24:N24)</f>
        <v>11327789.930000002</v>
      </c>
      <c r="P24" s="219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</row>
    <row r="25" spans="1:391" s="66" customFormat="1" ht="21.75" customHeight="1" thickBot="1" x14ac:dyDescent="0.3">
      <c r="A25" s="261" t="s">
        <v>54</v>
      </c>
      <c r="B25" s="261"/>
      <c r="C25" s="236">
        <f>'3º QUA 2020 - BASE ABERT TJ'!C51</f>
        <v>14184240.069999998</v>
      </c>
      <c r="D25" s="236">
        <f>'3º QUA 2020 - BASE ABERT TJ'!D51</f>
        <v>14157961.039999999</v>
      </c>
      <c r="E25" s="236">
        <f>'3º QUA 2020 - BASE ABERT TJ'!E51</f>
        <v>13430161.68</v>
      </c>
      <c r="F25" s="236">
        <f>'3º QUA 2020 - BASE ABERT TJ'!F51</f>
        <v>13879578.939999999</v>
      </c>
      <c r="G25" s="236">
        <f>'3º QUA 2020 - BASE ABERT TJ'!G51</f>
        <v>13075235.539999999</v>
      </c>
      <c r="H25" s="236">
        <f>'3º QUA 2020 - BASE ABERT TJ'!H51</f>
        <v>14976079.310000001</v>
      </c>
      <c r="I25" s="236">
        <f>'3º QUA 2020 - BASE ABERT TJ'!I51</f>
        <v>13961026.390000001</v>
      </c>
      <c r="J25" s="236">
        <f>'3º QUA 2020 - BASE ABERT TJ'!J51</f>
        <v>14955060.34</v>
      </c>
      <c r="K25" s="236">
        <f>'3º QUA 2020 - BASE ABERT TJ'!K51</f>
        <v>13944644.640000001</v>
      </c>
      <c r="L25" s="236">
        <f>'3º QUA 2020 - BASE ABERT TJ'!L51</f>
        <v>14011038.829999998</v>
      </c>
      <c r="M25" s="236">
        <f>'3º QUA 2020 - BASE ABERT TJ'!M51</f>
        <v>18281685.100000001</v>
      </c>
      <c r="N25" s="236">
        <f>'3º QUA 2020 - BASE ABERT TJ'!N51</f>
        <v>24876941.239999998</v>
      </c>
      <c r="O25" s="235">
        <f>SUM(C25:N25)</f>
        <v>183733653.12</v>
      </c>
      <c r="P25" s="21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</row>
    <row r="26" spans="1:391" s="68" customFormat="1" ht="22.5" customHeight="1" thickTop="1" thickBot="1" x14ac:dyDescent="0.5">
      <c r="A26" s="258" t="s">
        <v>55</v>
      </c>
      <c r="B26" s="258"/>
      <c r="C26" s="227">
        <f t="shared" ref="C26:J26" si="9">C11-C21</f>
        <v>70454863.019999981</v>
      </c>
      <c r="D26" s="227">
        <f t="shared" si="9"/>
        <v>1455454.8199999984</v>
      </c>
      <c r="E26" s="227">
        <f t="shared" si="9"/>
        <v>62576975.319999985</v>
      </c>
      <c r="F26" s="227">
        <f t="shared" si="9"/>
        <v>130398650.88999999</v>
      </c>
      <c r="G26" s="227">
        <f t="shared" si="9"/>
        <v>75167634.910000011</v>
      </c>
      <c r="H26" s="227">
        <f t="shared" si="9"/>
        <v>67261510.11999999</v>
      </c>
      <c r="I26" s="227">
        <f t="shared" si="9"/>
        <v>98375205.25999999</v>
      </c>
      <c r="J26" s="227">
        <f t="shared" si="9"/>
        <v>63442994.660000011</v>
      </c>
      <c r="K26" s="227">
        <f t="shared" ref="K26:O26" si="10">K11-K21</f>
        <v>94302040.659999996</v>
      </c>
      <c r="L26" s="227">
        <f t="shared" si="10"/>
        <v>76522575.069999993</v>
      </c>
      <c r="M26" s="227">
        <f t="shared" si="10"/>
        <v>76562181.63000001</v>
      </c>
      <c r="N26" s="227">
        <f t="shared" si="10"/>
        <v>154878157.39000002</v>
      </c>
      <c r="O26" s="237">
        <f t="shared" si="10"/>
        <v>971398243.74999988</v>
      </c>
      <c r="P26" s="223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  <c r="IV26" s="67"/>
      <c r="IW26" s="67"/>
      <c r="IX26" s="67"/>
      <c r="IY26" s="67"/>
      <c r="IZ26" s="67"/>
      <c r="JA26" s="67"/>
      <c r="JB26" s="67"/>
      <c r="JC26" s="67"/>
      <c r="JD26" s="67"/>
      <c r="JE26" s="67"/>
      <c r="JF26" s="67"/>
      <c r="JG26" s="67"/>
      <c r="JH26" s="67"/>
      <c r="JI26" s="67"/>
      <c r="JJ26" s="67"/>
      <c r="JK26" s="67"/>
      <c r="JL26" s="67"/>
      <c r="JM26" s="67"/>
      <c r="JN26" s="67"/>
      <c r="JO26" s="67"/>
      <c r="JP26" s="67"/>
      <c r="JQ26" s="67"/>
      <c r="JR26" s="67"/>
      <c r="JS26" s="67"/>
      <c r="JT26" s="67"/>
      <c r="JU26" s="67"/>
      <c r="JV26" s="67"/>
      <c r="JW26" s="67"/>
      <c r="JX26" s="67"/>
      <c r="JY26" s="67"/>
      <c r="JZ26" s="67"/>
      <c r="KA26" s="67"/>
      <c r="KB26" s="67"/>
      <c r="KC26" s="67"/>
      <c r="KD26" s="67"/>
      <c r="KE26" s="67"/>
      <c r="KF26" s="67"/>
      <c r="KG26" s="67"/>
      <c r="KH26" s="67"/>
      <c r="KI26" s="67"/>
      <c r="KJ26" s="67"/>
      <c r="KK26" s="67"/>
      <c r="KL26" s="67"/>
      <c r="KM26" s="67"/>
      <c r="KN26" s="67"/>
      <c r="KO26" s="67"/>
      <c r="KP26" s="67"/>
      <c r="KQ26" s="67"/>
      <c r="KR26" s="67"/>
      <c r="KS26" s="67"/>
      <c r="KT26" s="67"/>
      <c r="KU26" s="67"/>
      <c r="KV26" s="67"/>
      <c r="KW26" s="67"/>
      <c r="KX26" s="67"/>
      <c r="KY26" s="67"/>
      <c r="KZ26" s="67"/>
      <c r="LA26" s="67"/>
      <c r="LB26" s="67"/>
      <c r="LC26" s="67"/>
      <c r="LD26" s="67"/>
      <c r="LE26" s="67"/>
      <c r="LF26" s="67"/>
      <c r="LG26" s="67"/>
      <c r="LH26" s="67"/>
      <c r="LI26" s="67"/>
      <c r="LJ26" s="67"/>
      <c r="LK26" s="67"/>
      <c r="LL26" s="67"/>
      <c r="LM26" s="67"/>
      <c r="LN26" s="67"/>
      <c r="LO26" s="67"/>
      <c r="LP26" s="67"/>
      <c r="LQ26" s="67"/>
      <c r="LR26" s="67"/>
      <c r="LS26" s="67"/>
      <c r="LT26" s="67"/>
      <c r="LU26" s="67"/>
      <c r="LV26" s="67"/>
      <c r="LW26" s="67"/>
      <c r="LX26" s="67"/>
      <c r="LY26" s="67"/>
      <c r="LZ26" s="67"/>
      <c r="MA26" s="67"/>
      <c r="MB26" s="67"/>
      <c r="MC26" s="67"/>
      <c r="MD26" s="67"/>
      <c r="ME26" s="67"/>
      <c r="MF26" s="67"/>
      <c r="MG26" s="67"/>
      <c r="MH26" s="67"/>
      <c r="MI26" s="67"/>
      <c r="MJ26" s="67"/>
      <c r="MK26" s="67"/>
      <c r="ML26" s="67"/>
      <c r="MM26" s="67"/>
      <c r="MN26" s="67"/>
      <c r="MO26" s="67"/>
      <c r="MP26" s="67"/>
      <c r="MQ26" s="67"/>
      <c r="MR26" s="67"/>
      <c r="MS26" s="67"/>
      <c r="MT26" s="67"/>
      <c r="MU26" s="67"/>
      <c r="MV26" s="67"/>
      <c r="MW26" s="67"/>
      <c r="MX26" s="67"/>
      <c r="MY26" s="67"/>
      <c r="MZ26" s="67"/>
      <c r="NA26" s="67"/>
      <c r="NB26" s="67"/>
      <c r="NC26" s="67"/>
      <c r="ND26" s="67"/>
      <c r="NE26" s="67"/>
      <c r="NF26" s="67"/>
      <c r="NG26" s="67"/>
      <c r="NH26" s="67"/>
      <c r="NI26" s="67"/>
      <c r="NJ26" s="67"/>
      <c r="NK26" s="67"/>
      <c r="NL26" s="67"/>
      <c r="NM26" s="67"/>
      <c r="NN26" s="67"/>
      <c r="NO26" s="67"/>
      <c r="NP26" s="67"/>
      <c r="NQ26" s="67"/>
      <c r="NR26" s="67"/>
      <c r="NS26" s="67"/>
      <c r="NT26" s="67"/>
      <c r="NU26" s="67"/>
      <c r="NV26" s="67"/>
      <c r="NW26" s="67"/>
    </row>
    <row r="27" spans="1:391" s="77" customFormat="1" ht="7.5" customHeight="1" thickTop="1" thickBot="1" x14ac:dyDescent="0.5">
      <c r="A27" s="263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8"/>
      <c r="JK27" s="28"/>
      <c r="JL27" s="28"/>
      <c r="JM27" s="28"/>
      <c r="JN27" s="28"/>
      <c r="JO27" s="28"/>
      <c r="JP27" s="28"/>
      <c r="JQ27" s="28"/>
      <c r="JR27" s="28"/>
      <c r="JS27" s="28"/>
      <c r="JT27" s="28"/>
      <c r="JU27" s="28"/>
      <c r="JV27" s="28"/>
      <c r="JW27" s="28"/>
      <c r="JX27" s="28"/>
      <c r="JY27" s="28"/>
      <c r="JZ27" s="28"/>
      <c r="KA27" s="28"/>
      <c r="KB27" s="28"/>
      <c r="KC27" s="28"/>
      <c r="KD27" s="28"/>
      <c r="KE27" s="28"/>
      <c r="KF27" s="28"/>
      <c r="KG27" s="28"/>
      <c r="KH27" s="28"/>
      <c r="KI27" s="28"/>
      <c r="KJ27" s="28"/>
      <c r="KK27" s="28"/>
      <c r="KL27" s="28"/>
      <c r="KM27" s="28"/>
      <c r="KN27" s="28"/>
      <c r="KO27" s="28"/>
      <c r="KP27" s="28"/>
      <c r="KQ27" s="28"/>
      <c r="KR27" s="28"/>
      <c r="KS27" s="28"/>
      <c r="KT27" s="28"/>
      <c r="KU27" s="28"/>
      <c r="KV27" s="28"/>
      <c r="KW27" s="28"/>
      <c r="KX27" s="28"/>
      <c r="KY27" s="28"/>
      <c r="KZ27" s="28"/>
      <c r="LA27" s="28"/>
      <c r="LB27" s="28"/>
      <c r="LC27" s="28"/>
      <c r="LD27" s="28"/>
      <c r="LE27" s="28"/>
      <c r="LF27" s="28"/>
      <c r="LG27" s="28"/>
      <c r="LH27" s="28"/>
      <c r="LI27" s="28"/>
      <c r="LJ27" s="28"/>
      <c r="LK27" s="28"/>
      <c r="LL27" s="28"/>
      <c r="LM27" s="28"/>
      <c r="LN27" s="28"/>
      <c r="LO27" s="28"/>
      <c r="LP27" s="28"/>
      <c r="LQ27" s="28"/>
      <c r="LR27" s="28"/>
      <c r="LS27" s="28"/>
      <c r="LT27" s="28"/>
      <c r="LU27" s="28"/>
      <c r="LV27" s="28"/>
      <c r="LW27" s="28"/>
      <c r="LX27" s="28"/>
      <c r="LY27" s="28"/>
      <c r="LZ27" s="28"/>
      <c r="MA27" s="28"/>
      <c r="MB27" s="28"/>
      <c r="MC27" s="28"/>
      <c r="MD27" s="28"/>
      <c r="ME27" s="28"/>
      <c r="MF27" s="28"/>
      <c r="MG27" s="28"/>
      <c r="MH27" s="28"/>
      <c r="MI27" s="28"/>
      <c r="MJ27" s="28"/>
      <c r="MK27" s="28"/>
      <c r="ML27" s="28"/>
      <c r="MM27" s="28"/>
      <c r="MN27" s="28"/>
      <c r="MO27" s="28"/>
      <c r="MP27" s="28"/>
      <c r="MQ27" s="28"/>
      <c r="MR27" s="28"/>
      <c r="MS27" s="28"/>
      <c r="MT27" s="28"/>
      <c r="MU27" s="28"/>
      <c r="MV27" s="28"/>
      <c r="MW27" s="28"/>
      <c r="MX27" s="28"/>
      <c r="MY27" s="28"/>
      <c r="MZ27" s="28"/>
      <c r="NA27" s="28"/>
      <c r="NB27" s="28"/>
      <c r="NC27" s="28"/>
      <c r="ND27" s="28"/>
      <c r="NE27" s="28"/>
      <c r="NF27" s="28"/>
      <c r="NG27" s="28"/>
      <c r="NH27" s="28"/>
      <c r="NI27" s="28"/>
      <c r="NJ27" s="28"/>
      <c r="NK27" s="28"/>
      <c r="NL27" s="28"/>
      <c r="NM27" s="28"/>
      <c r="NN27" s="28"/>
      <c r="NO27" s="28"/>
      <c r="NP27" s="28"/>
      <c r="NQ27" s="28"/>
      <c r="NR27" s="28"/>
      <c r="NS27" s="28"/>
      <c r="NT27" s="28"/>
      <c r="NU27" s="28"/>
      <c r="NV27" s="28"/>
      <c r="NW27" s="28"/>
    </row>
    <row r="28" spans="1:391" s="68" customFormat="1" ht="18.75" customHeight="1" thickTop="1" thickBot="1" x14ac:dyDescent="0.5">
      <c r="A28" s="258" t="s">
        <v>7</v>
      </c>
      <c r="B28" s="258"/>
      <c r="C28" s="265" t="s">
        <v>97</v>
      </c>
      <c r="D28" s="265"/>
      <c r="E28" s="265"/>
      <c r="F28" s="265"/>
      <c r="G28" s="265"/>
      <c r="H28" s="265"/>
      <c r="I28" s="265"/>
      <c r="J28" s="265" t="s">
        <v>48</v>
      </c>
      <c r="K28" s="265"/>
      <c r="L28" s="265"/>
      <c r="M28" s="265"/>
      <c r="N28" s="265"/>
      <c r="O28" s="265"/>
      <c r="P28" s="265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  <c r="IW28" s="67"/>
      <c r="IX28" s="67"/>
      <c r="IY28" s="67"/>
      <c r="IZ28" s="67"/>
      <c r="JA28" s="67"/>
      <c r="JB28" s="67"/>
      <c r="JC28" s="67"/>
      <c r="JD28" s="67"/>
      <c r="JE28" s="67"/>
      <c r="JF28" s="67"/>
      <c r="JG28" s="67"/>
      <c r="JH28" s="67"/>
      <c r="JI28" s="67"/>
      <c r="JJ28" s="67"/>
      <c r="JK28" s="67"/>
      <c r="JL28" s="67"/>
      <c r="JM28" s="67"/>
      <c r="JN28" s="67"/>
      <c r="JO28" s="67"/>
      <c r="JP28" s="67"/>
      <c r="JQ28" s="67"/>
      <c r="JR28" s="67"/>
      <c r="JS28" s="67"/>
      <c r="JT28" s="67"/>
      <c r="JU28" s="67"/>
      <c r="JV28" s="67"/>
      <c r="JW28" s="67"/>
      <c r="JX28" s="67"/>
      <c r="JY28" s="67"/>
      <c r="JZ28" s="67"/>
      <c r="KA28" s="67"/>
      <c r="KB28" s="67"/>
      <c r="KC28" s="67"/>
      <c r="KD28" s="67"/>
      <c r="KE28" s="67"/>
      <c r="KF28" s="67"/>
      <c r="KG28" s="67"/>
      <c r="KH28" s="67"/>
      <c r="KI28" s="67"/>
      <c r="KJ28" s="67"/>
      <c r="KK28" s="67"/>
      <c r="KL28" s="67"/>
      <c r="KM28" s="67"/>
      <c r="KN28" s="67"/>
      <c r="KO28" s="67"/>
      <c r="KP28" s="67"/>
      <c r="KQ28" s="67"/>
      <c r="KR28" s="67"/>
      <c r="KS28" s="67"/>
      <c r="KT28" s="67"/>
      <c r="KU28" s="67"/>
      <c r="KV28" s="67"/>
      <c r="KW28" s="67"/>
      <c r="KX28" s="67"/>
      <c r="KY28" s="67"/>
      <c r="KZ28" s="67"/>
      <c r="LA28" s="67"/>
      <c r="LB28" s="67"/>
      <c r="LC28" s="67"/>
      <c r="LD28" s="67"/>
      <c r="LE28" s="67"/>
      <c r="LF28" s="67"/>
      <c r="LG28" s="67"/>
      <c r="LH28" s="67"/>
      <c r="LI28" s="67"/>
      <c r="LJ28" s="67"/>
      <c r="LK28" s="67"/>
      <c r="LL28" s="67"/>
      <c r="LM28" s="67"/>
      <c r="LN28" s="67"/>
      <c r="LO28" s="67"/>
      <c r="LP28" s="67"/>
      <c r="LQ28" s="67"/>
      <c r="LR28" s="67"/>
      <c r="LS28" s="67"/>
      <c r="LT28" s="67"/>
      <c r="LU28" s="67"/>
      <c r="LV28" s="67"/>
      <c r="LW28" s="67"/>
      <c r="LX28" s="67"/>
      <c r="LY28" s="67"/>
      <c r="LZ28" s="67"/>
      <c r="MA28" s="67"/>
      <c r="MB28" s="67"/>
      <c r="MC28" s="67"/>
      <c r="MD28" s="67"/>
      <c r="ME28" s="67"/>
      <c r="MF28" s="67"/>
      <c r="MG28" s="67"/>
      <c r="MH28" s="67"/>
      <c r="MI28" s="67"/>
      <c r="MJ28" s="67"/>
      <c r="MK28" s="67"/>
      <c r="ML28" s="67"/>
      <c r="MM28" s="67"/>
      <c r="MN28" s="67"/>
      <c r="MO28" s="67"/>
      <c r="MP28" s="67"/>
      <c r="MQ28" s="67"/>
      <c r="MR28" s="67"/>
      <c r="MS28" s="67"/>
      <c r="MT28" s="67"/>
      <c r="MU28" s="67"/>
      <c r="MV28" s="67"/>
      <c r="MW28" s="67"/>
      <c r="MX28" s="67"/>
      <c r="MY28" s="67"/>
      <c r="MZ28" s="67"/>
      <c r="NA28" s="67"/>
      <c r="NB28" s="67"/>
      <c r="NC28" s="67"/>
      <c r="ND28" s="67"/>
      <c r="NE28" s="67"/>
      <c r="NF28" s="67"/>
      <c r="NG28" s="67"/>
      <c r="NH28" s="67"/>
      <c r="NI28" s="67"/>
      <c r="NJ28" s="67"/>
      <c r="NK28" s="67"/>
      <c r="NL28" s="67"/>
      <c r="NM28" s="67"/>
      <c r="NN28" s="67"/>
      <c r="NO28" s="67"/>
      <c r="NP28" s="67"/>
      <c r="NQ28" s="67"/>
      <c r="NR28" s="67"/>
      <c r="NS28" s="67"/>
      <c r="NT28" s="67"/>
      <c r="NU28" s="67"/>
      <c r="NV28" s="67"/>
      <c r="NW28" s="67"/>
    </row>
    <row r="29" spans="1:391" s="79" customFormat="1" ht="19.5" thickTop="1" thickBot="1" x14ac:dyDescent="0.3">
      <c r="A29" s="252" t="s">
        <v>45</v>
      </c>
      <c r="B29" s="252"/>
      <c r="C29" s="273">
        <f>'3º QUA 2020 - BASE ABERT TJ'!O62</f>
        <v>24196556795.52</v>
      </c>
      <c r="D29" s="273"/>
      <c r="E29" s="273"/>
      <c r="F29" s="273"/>
      <c r="G29" s="273"/>
      <c r="H29" s="273"/>
      <c r="I29" s="273"/>
      <c r="J29" s="267"/>
      <c r="K29" s="267"/>
      <c r="L29" s="267"/>
      <c r="M29" s="267"/>
      <c r="N29" s="267"/>
      <c r="O29" s="267"/>
      <c r="P29" s="267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/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</row>
    <row r="30" spans="1:391" s="79" customFormat="1" ht="31.5" customHeight="1" thickTop="1" thickBot="1" x14ac:dyDescent="0.3">
      <c r="A30" s="252" t="s">
        <v>138</v>
      </c>
      <c r="B30" s="252"/>
      <c r="C30" s="273">
        <f>'3º QUA 2020 - BASE ABERT TJ'!O63</f>
        <v>21790000</v>
      </c>
      <c r="D30" s="273"/>
      <c r="E30" s="273"/>
      <c r="F30" s="273"/>
      <c r="G30" s="273"/>
      <c r="H30" s="273"/>
      <c r="I30" s="273"/>
      <c r="J30" s="274"/>
      <c r="K30" s="275"/>
      <c r="L30" s="275"/>
      <c r="M30" s="275"/>
      <c r="N30" s="275"/>
      <c r="O30" s="275"/>
      <c r="P30" s="276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  <c r="JL30" s="69"/>
      <c r="JM30" s="69"/>
      <c r="JN30" s="69"/>
      <c r="JO30" s="69"/>
      <c r="JP30" s="69"/>
      <c r="JQ30" s="69"/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/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  <c r="LC30" s="69"/>
      <c r="LD30" s="69"/>
      <c r="LE30" s="69"/>
      <c r="LF30" s="69"/>
      <c r="LG30" s="69"/>
      <c r="LH30" s="69"/>
      <c r="LI30" s="69"/>
      <c r="LJ30" s="69"/>
      <c r="LK30" s="69"/>
      <c r="LL30" s="69"/>
      <c r="LM30" s="69"/>
      <c r="LN30" s="69"/>
      <c r="LO30" s="69"/>
      <c r="LP30" s="69"/>
      <c r="LQ30" s="69"/>
      <c r="LR30" s="69"/>
      <c r="LS30" s="69"/>
      <c r="LT30" s="69"/>
      <c r="LU30" s="69"/>
      <c r="LV30" s="69"/>
      <c r="LW30" s="69"/>
      <c r="LX30" s="69"/>
      <c r="LY30" s="69"/>
      <c r="LZ30" s="69"/>
      <c r="MA30" s="69"/>
      <c r="MB30" s="69"/>
      <c r="MC30" s="69"/>
      <c r="MD30" s="69"/>
      <c r="ME30" s="69"/>
      <c r="MF30" s="69"/>
      <c r="MG30" s="69"/>
      <c r="MH30" s="69"/>
      <c r="MI30" s="69"/>
      <c r="MJ30" s="69"/>
      <c r="MK30" s="69"/>
      <c r="ML30" s="69"/>
      <c r="MM30" s="69"/>
      <c r="MN30" s="69"/>
      <c r="MO30" s="69"/>
      <c r="MP30" s="69"/>
      <c r="MQ30" s="69"/>
      <c r="MR30" s="69"/>
      <c r="MS30" s="69"/>
      <c r="MT30" s="69"/>
      <c r="MU30" s="69"/>
      <c r="MV30" s="69"/>
      <c r="MW30" s="69"/>
      <c r="MX30" s="69"/>
      <c r="MY30" s="69"/>
      <c r="MZ30" s="69"/>
      <c r="NA30" s="69"/>
      <c r="NB30" s="69"/>
      <c r="NC30" s="69"/>
      <c r="ND30" s="69"/>
      <c r="NE30" s="69"/>
      <c r="NF30" s="69"/>
      <c r="NG30" s="69"/>
      <c r="NH30" s="69"/>
      <c r="NI30" s="69"/>
      <c r="NJ30" s="69"/>
      <c r="NK30" s="69"/>
      <c r="NL30" s="69"/>
      <c r="NM30" s="69"/>
      <c r="NN30" s="69"/>
      <c r="NO30" s="69"/>
      <c r="NP30" s="69"/>
      <c r="NQ30" s="69"/>
      <c r="NR30" s="69"/>
      <c r="NS30" s="69"/>
      <c r="NT30" s="69"/>
      <c r="NU30" s="69"/>
      <c r="NV30" s="69"/>
      <c r="NW30" s="69"/>
    </row>
    <row r="31" spans="1:391" s="79" customFormat="1" ht="39.75" customHeight="1" thickTop="1" thickBot="1" x14ac:dyDescent="0.3">
      <c r="A31" s="264" t="s">
        <v>139</v>
      </c>
      <c r="B31" s="264"/>
      <c r="C31" s="273">
        <f>'3º QUA 2020 - BASE ABERT TJ'!O64</f>
        <v>24174766795.52</v>
      </c>
      <c r="D31" s="273"/>
      <c r="E31" s="273"/>
      <c r="F31" s="273"/>
      <c r="G31" s="273"/>
      <c r="H31" s="273"/>
      <c r="I31" s="273"/>
      <c r="J31" s="274"/>
      <c r="K31" s="275"/>
      <c r="L31" s="275"/>
      <c r="M31" s="275"/>
      <c r="N31" s="275"/>
      <c r="O31" s="275"/>
      <c r="P31" s="276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  <c r="JB31" s="69"/>
      <c r="JC31" s="69"/>
      <c r="JD31" s="69"/>
      <c r="JE31" s="69"/>
      <c r="JF31" s="69"/>
      <c r="JG31" s="69"/>
      <c r="JH31" s="69"/>
      <c r="JI31" s="69"/>
      <c r="JJ31" s="69"/>
      <c r="JK31" s="69"/>
      <c r="JL31" s="69"/>
      <c r="JM31" s="69"/>
      <c r="JN31" s="69"/>
      <c r="JO31" s="69"/>
      <c r="JP31" s="69"/>
      <c r="JQ31" s="69"/>
      <c r="JR31" s="69"/>
      <c r="JS31" s="69"/>
      <c r="JT31" s="69"/>
      <c r="JU31" s="69"/>
      <c r="JV31" s="69"/>
      <c r="JW31" s="69"/>
      <c r="JX31" s="69"/>
      <c r="JY31" s="69"/>
      <c r="JZ31" s="69"/>
      <c r="KA31" s="69"/>
      <c r="KB31" s="69"/>
      <c r="KC31" s="69"/>
      <c r="KD31" s="69"/>
      <c r="KE31" s="69"/>
      <c r="KF31" s="69"/>
      <c r="KG31" s="69"/>
      <c r="KH31" s="69"/>
      <c r="KI31" s="69"/>
      <c r="KJ31" s="69"/>
      <c r="KK31" s="69"/>
      <c r="KL31" s="69"/>
      <c r="KM31" s="69"/>
      <c r="KN31" s="69"/>
      <c r="KO31" s="69"/>
      <c r="KP31" s="69"/>
      <c r="KQ31" s="69"/>
      <c r="KR31" s="69"/>
      <c r="KS31" s="69"/>
      <c r="KT31" s="69"/>
      <c r="KU31" s="69"/>
      <c r="KV31" s="69"/>
      <c r="KW31" s="69"/>
      <c r="KX31" s="69"/>
      <c r="KY31" s="69"/>
      <c r="KZ31" s="69"/>
      <c r="LA31" s="69"/>
      <c r="LB31" s="69"/>
      <c r="LC31" s="69"/>
      <c r="LD31" s="69"/>
      <c r="LE31" s="69"/>
      <c r="LF31" s="69"/>
      <c r="LG31" s="69"/>
      <c r="LH31" s="69"/>
      <c r="LI31" s="69"/>
      <c r="LJ31" s="69"/>
      <c r="LK31" s="69"/>
      <c r="LL31" s="69"/>
      <c r="LM31" s="69"/>
      <c r="LN31" s="69"/>
      <c r="LO31" s="69"/>
      <c r="LP31" s="69"/>
      <c r="LQ31" s="69"/>
      <c r="LR31" s="69"/>
      <c r="LS31" s="69"/>
      <c r="LT31" s="69"/>
      <c r="LU31" s="69"/>
      <c r="LV31" s="69"/>
      <c r="LW31" s="69"/>
      <c r="LX31" s="69"/>
      <c r="LY31" s="69"/>
      <c r="LZ31" s="69"/>
      <c r="MA31" s="69"/>
      <c r="MB31" s="69"/>
      <c r="MC31" s="69"/>
      <c r="MD31" s="69"/>
      <c r="ME31" s="69"/>
      <c r="MF31" s="69"/>
      <c r="MG31" s="69"/>
      <c r="MH31" s="69"/>
      <c r="MI31" s="69"/>
      <c r="MJ31" s="69"/>
      <c r="MK31" s="69"/>
      <c r="ML31" s="69"/>
      <c r="MM31" s="69"/>
      <c r="MN31" s="69"/>
      <c r="MO31" s="69"/>
      <c r="MP31" s="69"/>
      <c r="MQ31" s="69"/>
      <c r="MR31" s="69"/>
      <c r="MS31" s="69"/>
      <c r="MT31" s="69"/>
      <c r="MU31" s="69"/>
      <c r="MV31" s="69"/>
      <c r="MW31" s="69"/>
      <c r="MX31" s="69"/>
      <c r="MY31" s="69"/>
      <c r="MZ31" s="69"/>
      <c r="NA31" s="69"/>
      <c r="NB31" s="69"/>
      <c r="NC31" s="69"/>
      <c r="ND31" s="69"/>
      <c r="NE31" s="69"/>
      <c r="NF31" s="69"/>
      <c r="NG31" s="69"/>
      <c r="NH31" s="69"/>
      <c r="NI31" s="69"/>
      <c r="NJ31" s="69"/>
      <c r="NK31" s="69"/>
      <c r="NL31" s="69"/>
      <c r="NM31" s="69"/>
      <c r="NN31" s="69"/>
      <c r="NO31" s="69"/>
      <c r="NP31" s="69"/>
      <c r="NQ31" s="69"/>
      <c r="NR31" s="69"/>
      <c r="NS31" s="69"/>
      <c r="NT31" s="69"/>
      <c r="NU31" s="69"/>
      <c r="NV31" s="69"/>
      <c r="NW31" s="69"/>
    </row>
    <row r="32" spans="1:391" s="79" customFormat="1" ht="26.25" customHeight="1" thickTop="1" thickBot="1" x14ac:dyDescent="0.3">
      <c r="A32" s="252" t="s">
        <v>140</v>
      </c>
      <c r="B32" s="252"/>
      <c r="C32" s="273">
        <f>'3º QUA 2020 - BASE ABERT TJ'!O65</f>
        <v>209911805</v>
      </c>
      <c r="D32" s="273"/>
      <c r="E32" s="273"/>
      <c r="F32" s="273"/>
      <c r="G32" s="273"/>
      <c r="H32" s="273"/>
      <c r="I32" s="273"/>
      <c r="J32" s="267"/>
      <c r="K32" s="267"/>
      <c r="L32" s="267"/>
      <c r="M32" s="267"/>
      <c r="N32" s="267"/>
      <c r="O32" s="267"/>
      <c r="P32" s="267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  <c r="IW32" s="69"/>
      <c r="IX32" s="69"/>
      <c r="IY32" s="69"/>
      <c r="IZ32" s="69"/>
      <c r="JA32" s="69"/>
      <c r="JB32" s="69"/>
      <c r="JC32" s="69"/>
      <c r="JD32" s="69"/>
      <c r="JE32" s="69"/>
      <c r="JF32" s="69"/>
      <c r="JG32" s="69"/>
      <c r="JH32" s="69"/>
      <c r="JI32" s="69"/>
      <c r="JJ32" s="69"/>
      <c r="JK32" s="69"/>
      <c r="JL32" s="69"/>
      <c r="JM32" s="69"/>
      <c r="JN32" s="69"/>
      <c r="JO32" s="69"/>
      <c r="JP32" s="69"/>
      <c r="JQ32" s="69"/>
      <c r="JR32" s="69"/>
      <c r="JS32" s="69"/>
      <c r="JT32" s="69"/>
      <c r="JU32" s="69"/>
      <c r="JV32" s="69"/>
      <c r="JW32" s="69"/>
      <c r="JX32" s="69"/>
      <c r="JY32" s="69"/>
      <c r="JZ32" s="69"/>
      <c r="KA32" s="69"/>
      <c r="KB32" s="69"/>
      <c r="KC32" s="69"/>
      <c r="KD32" s="69"/>
      <c r="KE32" s="69"/>
      <c r="KF32" s="69"/>
      <c r="KG32" s="69"/>
      <c r="KH32" s="69"/>
      <c r="KI32" s="69"/>
      <c r="KJ32" s="69"/>
      <c r="KK32" s="69"/>
      <c r="KL32" s="69"/>
      <c r="KM32" s="69"/>
      <c r="KN32" s="69"/>
      <c r="KO32" s="69"/>
      <c r="KP32" s="69"/>
      <c r="KQ32" s="69"/>
      <c r="KR32" s="69"/>
      <c r="KS32" s="69"/>
      <c r="KT32" s="69"/>
      <c r="KU32" s="69"/>
      <c r="KV32" s="69"/>
      <c r="KW32" s="69"/>
      <c r="KX32" s="69"/>
      <c r="KY32" s="69"/>
      <c r="KZ32" s="69"/>
      <c r="LA32" s="69"/>
      <c r="LB32" s="69"/>
      <c r="LC32" s="69"/>
      <c r="LD32" s="69"/>
      <c r="LE32" s="69"/>
      <c r="LF32" s="69"/>
      <c r="LG32" s="69"/>
      <c r="LH32" s="69"/>
      <c r="LI32" s="69"/>
      <c r="LJ32" s="69"/>
      <c r="LK32" s="69"/>
      <c r="LL32" s="69"/>
      <c r="LM32" s="69"/>
      <c r="LN32" s="69"/>
      <c r="LO32" s="69"/>
      <c r="LP32" s="69"/>
      <c r="LQ32" s="69"/>
      <c r="LR32" s="69"/>
      <c r="LS32" s="69"/>
      <c r="LT32" s="69"/>
      <c r="LU32" s="69"/>
      <c r="LV32" s="69"/>
      <c r="LW32" s="69"/>
      <c r="LX32" s="69"/>
      <c r="LY32" s="69"/>
      <c r="LZ32" s="69"/>
      <c r="MA32" s="69"/>
      <c r="MB32" s="69"/>
      <c r="MC32" s="69"/>
      <c r="MD32" s="69"/>
      <c r="ME32" s="69"/>
      <c r="MF32" s="69"/>
      <c r="MG32" s="69"/>
      <c r="MH32" s="69"/>
      <c r="MI32" s="69"/>
      <c r="MJ32" s="69"/>
      <c r="MK32" s="69"/>
      <c r="ML32" s="69"/>
      <c r="MM32" s="69"/>
      <c r="MN32" s="69"/>
      <c r="MO32" s="69"/>
      <c r="MP32" s="69"/>
      <c r="MQ32" s="69"/>
      <c r="MR32" s="69"/>
      <c r="MS32" s="69"/>
      <c r="MT32" s="69"/>
      <c r="MU32" s="69"/>
      <c r="MV32" s="69"/>
      <c r="MW32" s="69"/>
      <c r="MX32" s="69"/>
      <c r="MY32" s="69"/>
      <c r="MZ32" s="69"/>
      <c r="NA32" s="69"/>
      <c r="NB32" s="69"/>
      <c r="NC32" s="69"/>
      <c r="ND32" s="69"/>
      <c r="NE32" s="69"/>
      <c r="NF32" s="69"/>
      <c r="NG32" s="69"/>
      <c r="NH32" s="69"/>
      <c r="NI32" s="69"/>
      <c r="NJ32" s="69"/>
      <c r="NK32" s="69"/>
      <c r="NL32" s="69"/>
      <c r="NM32" s="69"/>
      <c r="NN32" s="69"/>
      <c r="NO32" s="69"/>
      <c r="NP32" s="69"/>
      <c r="NQ32" s="69"/>
      <c r="NR32" s="69"/>
      <c r="NS32" s="69"/>
      <c r="NT32" s="69"/>
      <c r="NU32" s="69"/>
      <c r="NV32" s="69"/>
      <c r="NW32" s="69"/>
    </row>
    <row r="33" spans="1:387" s="79" customFormat="1" ht="19.5" customHeight="1" thickTop="1" thickBot="1" x14ac:dyDescent="0.3">
      <c r="A33" s="264" t="s">
        <v>141</v>
      </c>
      <c r="B33" s="264"/>
      <c r="C33" s="273">
        <f>'3º QUA 2020 - BASE ABERT TJ'!O66</f>
        <v>23964854990.52</v>
      </c>
      <c r="D33" s="273"/>
      <c r="E33" s="273"/>
      <c r="F33" s="273"/>
      <c r="G33" s="273"/>
      <c r="H33" s="273"/>
      <c r="I33" s="273"/>
      <c r="J33" s="267"/>
      <c r="K33" s="267"/>
      <c r="L33" s="267"/>
      <c r="M33" s="267"/>
      <c r="N33" s="267"/>
      <c r="O33" s="267"/>
      <c r="P33" s="267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 s="69"/>
      <c r="IW33" s="69"/>
      <c r="IX33" s="69"/>
      <c r="IY33" s="69"/>
      <c r="IZ33" s="69"/>
      <c r="JA33" s="69"/>
      <c r="JB33" s="69"/>
      <c r="JC33" s="69"/>
      <c r="JD33" s="69"/>
      <c r="JE33" s="69"/>
      <c r="JF33" s="69"/>
      <c r="JG33" s="69"/>
      <c r="JH33" s="69"/>
      <c r="JI33" s="69"/>
      <c r="JJ33" s="69"/>
      <c r="JK33" s="69"/>
      <c r="JL33" s="69"/>
      <c r="JM33" s="69"/>
      <c r="JN33" s="69"/>
      <c r="JO33" s="69"/>
      <c r="JP33" s="69"/>
      <c r="JQ33" s="69"/>
      <c r="JR33" s="69"/>
      <c r="JS33" s="69"/>
      <c r="JT33" s="69"/>
      <c r="JU33" s="69"/>
      <c r="JV33" s="69"/>
      <c r="JW33" s="69"/>
      <c r="JX33" s="69"/>
      <c r="JY33" s="69"/>
      <c r="JZ33" s="69"/>
      <c r="KA33" s="69"/>
      <c r="KB33" s="69"/>
      <c r="KC33" s="69"/>
      <c r="KD33" s="69"/>
      <c r="KE33" s="69"/>
      <c r="KF33" s="69"/>
      <c r="KG33" s="69"/>
      <c r="KH33" s="69"/>
      <c r="KI33" s="69"/>
      <c r="KJ33" s="69"/>
      <c r="KK33" s="69"/>
      <c r="KL33" s="69"/>
      <c r="KM33" s="69"/>
      <c r="KN33" s="69"/>
      <c r="KO33" s="69"/>
      <c r="KP33" s="69"/>
      <c r="KQ33" s="69"/>
      <c r="KR33" s="69"/>
      <c r="KS33" s="69"/>
      <c r="KT33" s="69"/>
      <c r="KU33" s="69"/>
      <c r="KV33" s="69"/>
      <c r="KW33" s="69"/>
      <c r="KX33" s="69"/>
      <c r="KY33" s="69"/>
      <c r="KZ33" s="69"/>
      <c r="LA33" s="69"/>
      <c r="LB33" s="69"/>
      <c r="LC33" s="69"/>
      <c r="LD33" s="69"/>
      <c r="LE33" s="69"/>
      <c r="LF33" s="69"/>
      <c r="LG33" s="69"/>
      <c r="LH33" s="69"/>
      <c r="LI33" s="69"/>
      <c r="LJ33" s="69"/>
      <c r="LK33" s="69"/>
      <c r="LL33" s="69"/>
      <c r="LM33" s="69"/>
      <c r="LN33" s="69"/>
      <c r="LO33" s="69"/>
      <c r="LP33" s="69"/>
      <c r="LQ33" s="69"/>
      <c r="LR33" s="69"/>
      <c r="LS33" s="69"/>
      <c r="LT33" s="69"/>
      <c r="LU33" s="69"/>
      <c r="LV33" s="69"/>
      <c r="LW33" s="69"/>
      <c r="LX33" s="69"/>
      <c r="LY33" s="69"/>
      <c r="LZ33" s="69"/>
      <c r="MA33" s="69"/>
      <c r="MB33" s="69"/>
      <c r="MC33" s="69"/>
      <c r="MD33" s="69"/>
      <c r="ME33" s="69"/>
      <c r="MF33" s="69"/>
      <c r="MG33" s="69"/>
      <c r="MH33" s="69"/>
      <c r="MI33" s="69"/>
      <c r="MJ33" s="69"/>
      <c r="MK33" s="69"/>
      <c r="ML33" s="69"/>
      <c r="MM33" s="69"/>
      <c r="MN33" s="69"/>
      <c r="MO33" s="69"/>
      <c r="MP33" s="69"/>
      <c r="MQ33" s="69"/>
      <c r="MR33" s="69"/>
      <c r="MS33" s="69"/>
      <c r="MT33" s="69"/>
      <c r="MU33" s="69"/>
      <c r="MV33" s="69"/>
      <c r="MW33" s="69"/>
      <c r="MX33" s="69"/>
      <c r="MY33" s="69"/>
      <c r="MZ33" s="69"/>
      <c r="NA33" s="69"/>
      <c r="NB33" s="69"/>
      <c r="NC33" s="69"/>
      <c r="ND33" s="69"/>
      <c r="NE33" s="69"/>
      <c r="NF33" s="69"/>
      <c r="NG33" s="69"/>
      <c r="NH33" s="69"/>
      <c r="NI33" s="69"/>
      <c r="NJ33" s="69"/>
      <c r="NK33" s="69"/>
      <c r="NL33" s="69"/>
      <c r="NM33" s="69"/>
      <c r="NN33" s="69"/>
      <c r="NO33" s="69"/>
      <c r="NP33" s="69"/>
      <c r="NQ33" s="69"/>
      <c r="NR33" s="69"/>
      <c r="NS33" s="69"/>
      <c r="NT33" s="69"/>
      <c r="NU33" s="69"/>
      <c r="NV33" s="69"/>
      <c r="NW33" s="69"/>
    </row>
    <row r="34" spans="1:387" s="71" customFormat="1" ht="24" customHeight="1" thickTop="1" x14ac:dyDescent="0.25">
      <c r="A34" s="262" t="s">
        <v>56</v>
      </c>
      <c r="B34" s="262"/>
      <c r="C34" s="268">
        <f>O26</f>
        <v>971398243.74999988</v>
      </c>
      <c r="D34" s="268"/>
      <c r="E34" s="268"/>
      <c r="F34" s="268"/>
      <c r="G34" s="268"/>
      <c r="H34" s="268"/>
      <c r="I34" s="268"/>
      <c r="J34" s="268">
        <f>O26*100/C33</f>
        <v>4.0534284231399056</v>
      </c>
      <c r="K34" s="268"/>
      <c r="L34" s="268"/>
      <c r="M34" s="268"/>
      <c r="N34" s="268"/>
      <c r="O34" s="268"/>
      <c r="P34" s="268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  <c r="IW34" s="70"/>
      <c r="IX34" s="70"/>
      <c r="IY34" s="70"/>
      <c r="IZ34" s="70"/>
      <c r="JA34" s="70"/>
      <c r="JB34" s="70"/>
      <c r="JC34" s="70"/>
      <c r="JD34" s="70"/>
      <c r="JE34" s="70"/>
      <c r="JF34" s="70"/>
      <c r="JG34" s="70"/>
      <c r="JH34" s="70"/>
      <c r="JI34" s="70"/>
      <c r="JJ34" s="70"/>
      <c r="JK34" s="70"/>
      <c r="JL34" s="70"/>
      <c r="JM34" s="70"/>
      <c r="JN34" s="70"/>
      <c r="JO34" s="70"/>
      <c r="JP34" s="70"/>
      <c r="JQ34" s="70"/>
      <c r="JR34" s="70"/>
      <c r="JS34" s="70"/>
      <c r="JT34" s="70"/>
      <c r="JU34" s="70"/>
      <c r="JV34" s="70"/>
      <c r="JW34" s="70"/>
      <c r="JX34" s="70"/>
      <c r="JY34" s="70"/>
      <c r="JZ34" s="70"/>
      <c r="KA34" s="70"/>
      <c r="KB34" s="70"/>
      <c r="KC34" s="70"/>
      <c r="KD34" s="70"/>
      <c r="KE34" s="70"/>
      <c r="KF34" s="70"/>
      <c r="KG34" s="70"/>
      <c r="KH34" s="70"/>
      <c r="KI34" s="70"/>
      <c r="KJ34" s="70"/>
      <c r="KK34" s="70"/>
      <c r="KL34" s="70"/>
      <c r="KM34" s="70"/>
      <c r="KN34" s="70"/>
      <c r="KO34" s="70"/>
      <c r="KP34" s="70"/>
      <c r="KQ34" s="70"/>
      <c r="KR34" s="70"/>
      <c r="KS34" s="70"/>
      <c r="KT34" s="70"/>
      <c r="KU34" s="70"/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0"/>
      <c r="LJ34" s="70"/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0"/>
      <c r="LY34" s="70"/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0"/>
      <c r="MN34" s="70"/>
      <c r="MO34" s="70"/>
      <c r="MP34" s="70"/>
      <c r="MQ34" s="70"/>
      <c r="MR34" s="70"/>
      <c r="MS34" s="70"/>
      <c r="MT34" s="70"/>
      <c r="MU34" s="70"/>
      <c r="MV34" s="70"/>
      <c r="MW34" s="70"/>
      <c r="MX34" s="70"/>
      <c r="MY34" s="70"/>
      <c r="MZ34" s="70"/>
      <c r="NA34" s="70"/>
      <c r="NB34" s="70"/>
      <c r="NC34" s="70"/>
      <c r="ND34" s="70"/>
      <c r="NE34" s="70"/>
      <c r="NF34" s="70"/>
      <c r="NG34" s="70"/>
      <c r="NH34" s="70"/>
      <c r="NI34" s="70"/>
      <c r="NJ34" s="70"/>
      <c r="NK34" s="70"/>
      <c r="NL34" s="70"/>
      <c r="NM34" s="70"/>
      <c r="NN34" s="70"/>
      <c r="NO34" s="70"/>
      <c r="NP34" s="70"/>
      <c r="NQ34" s="70"/>
      <c r="NR34" s="70"/>
      <c r="NS34" s="70"/>
      <c r="NT34" s="70"/>
      <c r="NU34" s="70"/>
      <c r="NV34" s="70"/>
      <c r="NW34" s="70"/>
    </row>
    <row r="35" spans="1:387" s="19" customFormat="1" ht="24.75" customHeight="1" x14ac:dyDescent="0.2">
      <c r="A35" s="253" t="s">
        <v>57</v>
      </c>
      <c r="B35" s="253"/>
      <c r="C35" s="266">
        <f>C33/100*J35</f>
        <v>1437891299.4312</v>
      </c>
      <c r="D35" s="266"/>
      <c r="E35" s="266"/>
      <c r="F35" s="266"/>
      <c r="G35" s="266"/>
      <c r="H35" s="266"/>
      <c r="I35" s="266"/>
      <c r="J35" s="266">
        <v>6</v>
      </c>
      <c r="K35" s="266"/>
      <c r="L35" s="266"/>
      <c r="M35" s="266"/>
      <c r="N35" s="266"/>
      <c r="O35" s="266"/>
      <c r="P35" s="266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</row>
    <row r="36" spans="1:387" ht="30.75" customHeight="1" x14ac:dyDescent="0.2">
      <c r="A36" s="253" t="s">
        <v>46</v>
      </c>
      <c r="B36" s="253"/>
      <c r="C36" s="266">
        <f>C33/100*J36</f>
        <v>1365996734.45964</v>
      </c>
      <c r="D36" s="266"/>
      <c r="E36" s="266"/>
      <c r="F36" s="266"/>
      <c r="G36" s="266"/>
      <c r="H36" s="266"/>
      <c r="I36" s="266"/>
      <c r="J36" s="266">
        <v>5.7</v>
      </c>
      <c r="K36" s="266"/>
      <c r="L36" s="266"/>
      <c r="M36" s="266"/>
      <c r="N36" s="266"/>
      <c r="O36" s="266"/>
      <c r="P36" s="266"/>
    </row>
    <row r="37" spans="1:387" ht="27.75" customHeight="1" x14ac:dyDescent="0.2">
      <c r="A37" s="253" t="s">
        <v>58</v>
      </c>
      <c r="B37" s="253"/>
      <c r="C37" s="266">
        <f>C33/100*J37</f>
        <v>1294102169.48808</v>
      </c>
      <c r="D37" s="266"/>
      <c r="E37" s="266"/>
      <c r="F37" s="266"/>
      <c r="G37" s="266"/>
      <c r="H37" s="266"/>
      <c r="I37" s="266"/>
      <c r="J37" s="266">
        <v>5.4</v>
      </c>
      <c r="K37" s="266"/>
      <c r="L37" s="266"/>
      <c r="M37" s="266"/>
      <c r="N37" s="266"/>
      <c r="O37" s="266"/>
      <c r="P37" s="266"/>
    </row>
    <row r="38" spans="1:387" x14ac:dyDescent="0.2">
      <c r="A38" s="271" t="s">
        <v>142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</row>
    <row r="39" spans="1:387" x14ac:dyDescent="0.2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</row>
    <row r="40" spans="1:387" x14ac:dyDescent="0.2">
      <c r="A40" s="271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  <row r="41" spans="1:387" x14ac:dyDescent="0.2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</row>
    <row r="42" spans="1:387" x14ac:dyDescent="0.2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</row>
    <row r="43" spans="1:387" ht="27" customHeight="1" x14ac:dyDescent="0.25">
      <c r="A43" s="270" t="s">
        <v>100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</row>
    <row r="44" spans="1:387" ht="18.75" customHeight="1" x14ac:dyDescent="0.25">
      <c r="A44" s="270" t="s">
        <v>95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</row>
    <row r="45" spans="1:387" ht="15" x14ac:dyDescent="0.25">
      <c r="A45" s="270" t="s">
        <v>98</v>
      </c>
      <c r="B45" s="270"/>
      <c r="C45" s="270"/>
      <c r="D45" s="270"/>
      <c r="E45" s="243"/>
      <c r="F45" s="243"/>
      <c r="G45" s="243"/>
      <c r="H45" s="243"/>
      <c r="I45" s="243"/>
      <c r="J45" s="270" t="s">
        <v>13</v>
      </c>
      <c r="K45" s="270"/>
      <c r="L45" s="270"/>
      <c r="M45" s="270"/>
      <c r="N45" s="270"/>
      <c r="O45" s="270"/>
      <c r="P45" s="270"/>
    </row>
    <row r="46" spans="1:387" ht="18" customHeight="1" x14ac:dyDescent="0.25">
      <c r="A46" s="270" t="s">
        <v>99</v>
      </c>
      <c r="B46" s="270"/>
      <c r="C46" s="270"/>
      <c r="D46" s="270"/>
      <c r="E46" s="244"/>
      <c r="F46" s="243"/>
      <c r="G46" s="244"/>
      <c r="H46" s="244"/>
      <c r="I46" s="244"/>
      <c r="J46" s="270" t="s">
        <v>96</v>
      </c>
      <c r="K46" s="270"/>
      <c r="L46" s="270"/>
      <c r="M46" s="270"/>
      <c r="N46" s="270"/>
      <c r="O46" s="270"/>
      <c r="P46" s="270"/>
    </row>
    <row r="47" spans="1:387" ht="18" x14ac:dyDescent="0.25">
      <c r="A47" s="272"/>
      <c r="B47" s="272"/>
      <c r="C47" s="116"/>
      <c r="E47" s="114"/>
      <c r="G47" s="114"/>
      <c r="H47" s="269"/>
      <c r="I47" s="269"/>
      <c r="J47" s="269"/>
      <c r="K47" s="116"/>
      <c r="L47" s="116"/>
      <c r="M47" s="116"/>
      <c r="N47" s="116"/>
      <c r="O47" s="114"/>
      <c r="P47" s="114"/>
    </row>
    <row r="48" spans="1:387" x14ac:dyDescent="0.2">
      <c r="O48"/>
    </row>
    <row r="49" spans="15:15" x14ac:dyDescent="0.2">
      <c r="O49"/>
    </row>
    <row r="50" spans="15:15" x14ac:dyDescent="0.2">
      <c r="O50"/>
    </row>
    <row r="51" spans="15:15" x14ac:dyDescent="0.2">
      <c r="O51"/>
    </row>
    <row r="52" spans="15:15" x14ac:dyDescent="0.2">
      <c r="O52"/>
    </row>
    <row r="53" spans="15:15" x14ac:dyDescent="0.2">
      <c r="O53"/>
    </row>
    <row r="54" spans="15:15" x14ac:dyDescent="0.2">
      <c r="O54"/>
    </row>
    <row r="55" spans="15:15" x14ac:dyDescent="0.2">
      <c r="O55"/>
    </row>
    <row r="56" spans="15:15" x14ac:dyDescent="0.2">
      <c r="O56"/>
    </row>
    <row r="57" spans="15:15" x14ac:dyDescent="0.2">
      <c r="O57"/>
    </row>
    <row r="58" spans="15:15" x14ac:dyDescent="0.2">
      <c r="O58"/>
    </row>
    <row r="59" spans="15:15" x14ac:dyDescent="0.2">
      <c r="O59"/>
    </row>
    <row r="60" spans="15:15" x14ac:dyDescent="0.2">
      <c r="O60"/>
    </row>
    <row r="61" spans="15:15" x14ac:dyDescent="0.2">
      <c r="O61"/>
    </row>
    <row r="62" spans="15:15" x14ac:dyDescent="0.2">
      <c r="O62"/>
    </row>
    <row r="63" spans="15:15" x14ac:dyDescent="0.2">
      <c r="O63"/>
    </row>
    <row r="64" spans="15:15" x14ac:dyDescent="0.2">
      <c r="O64"/>
    </row>
    <row r="65" spans="15:15" x14ac:dyDescent="0.2">
      <c r="O65"/>
    </row>
    <row r="66" spans="15:15" x14ac:dyDescent="0.2">
      <c r="O66"/>
    </row>
    <row r="67" spans="15:15" x14ac:dyDescent="0.2">
      <c r="O67"/>
    </row>
    <row r="68" spans="15:15" x14ac:dyDescent="0.2">
      <c r="O68"/>
    </row>
    <row r="69" spans="15:15" x14ac:dyDescent="0.2">
      <c r="O69"/>
    </row>
    <row r="70" spans="15:15" x14ac:dyDescent="0.2">
      <c r="O70"/>
    </row>
    <row r="71" spans="15:15" x14ac:dyDescent="0.2">
      <c r="O71"/>
    </row>
    <row r="72" spans="15:15" x14ac:dyDescent="0.2">
      <c r="O72"/>
    </row>
    <row r="73" spans="15:15" x14ac:dyDescent="0.2">
      <c r="O73"/>
    </row>
    <row r="74" spans="15:15" x14ac:dyDescent="0.2">
      <c r="O74"/>
    </row>
    <row r="75" spans="15:15" x14ac:dyDescent="0.2">
      <c r="O75"/>
    </row>
    <row r="76" spans="15:15" x14ac:dyDescent="0.2">
      <c r="O76"/>
    </row>
    <row r="77" spans="15:15" x14ac:dyDescent="0.2">
      <c r="O77"/>
    </row>
    <row r="78" spans="15:15" x14ac:dyDescent="0.2">
      <c r="O78"/>
    </row>
    <row r="79" spans="15:15" x14ac:dyDescent="0.2">
      <c r="O79"/>
    </row>
    <row r="80" spans="15:15" x14ac:dyDescent="0.2">
      <c r="O80"/>
    </row>
    <row r="81" spans="15:15" x14ac:dyDescent="0.2">
      <c r="O81"/>
    </row>
    <row r="82" spans="15:15" x14ac:dyDescent="0.2">
      <c r="O82"/>
    </row>
    <row r="83" spans="15:15" x14ac:dyDescent="0.2">
      <c r="O83"/>
    </row>
    <row r="84" spans="15:15" x14ac:dyDescent="0.2">
      <c r="O84"/>
    </row>
    <row r="85" spans="15:15" x14ac:dyDescent="0.2">
      <c r="O85"/>
    </row>
    <row r="86" spans="15:15" x14ac:dyDescent="0.2">
      <c r="O86"/>
    </row>
    <row r="87" spans="15:15" x14ac:dyDescent="0.2">
      <c r="O87"/>
    </row>
    <row r="88" spans="15:15" x14ac:dyDescent="0.2">
      <c r="O88"/>
    </row>
    <row r="89" spans="15:15" x14ac:dyDescent="0.2">
      <c r="O89"/>
    </row>
    <row r="90" spans="15:15" x14ac:dyDescent="0.2">
      <c r="O90"/>
    </row>
    <row r="91" spans="15:15" x14ac:dyDescent="0.2">
      <c r="O91"/>
    </row>
    <row r="92" spans="15:15" x14ac:dyDescent="0.2">
      <c r="O92"/>
    </row>
    <row r="93" spans="15:15" x14ac:dyDescent="0.2">
      <c r="O93"/>
    </row>
    <row r="94" spans="15:15" x14ac:dyDescent="0.2">
      <c r="O94"/>
    </row>
    <row r="95" spans="15:15" x14ac:dyDescent="0.2">
      <c r="O95"/>
    </row>
    <row r="96" spans="15:15" x14ac:dyDescent="0.2">
      <c r="O96"/>
    </row>
    <row r="97" spans="15:15" x14ac:dyDescent="0.2">
      <c r="O97"/>
    </row>
    <row r="98" spans="15:15" x14ac:dyDescent="0.2">
      <c r="O98"/>
    </row>
    <row r="99" spans="15:15" x14ac:dyDescent="0.2">
      <c r="O99"/>
    </row>
    <row r="100" spans="15:15" x14ac:dyDescent="0.2">
      <c r="O100"/>
    </row>
    <row r="908" spans="1:391" s="1" customFormat="1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  <c r="IJ908"/>
      <c r="IK908"/>
      <c r="IL908"/>
      <c r="IM908"/>
      <c r="IN908"/>
      <c r="IO908"/>
      <c r="IP908"/>
      <c r="IQ908"/>
      <c r="IR908"/>
      <c r="IS908"/>
      <c r="IT908"/>
      <c r="IU908"/>
      <c r="IV908"/>
      <c r="IW908"/>
      <c r="IX908"/>
      <c r="IY908"/>
      <c r="IZ908"/>
      <c r="JA908"/>
      <c r="JB908"/>
      <c r="JC908"/>
      <c r="JD908"/>
      <c r="JE908"/>
      <c r="JF908"/>
      <c r="JG908"/>
      <c r="JH908"/>
      <c r="JI908"/>
      <c r="JJ908"/>
      <c r="JK908"/>
      <c r="JL908"/>
      <c r="JM908"/>
      <c r="JN908"/>
      <c r="JO908"/>
      <c r="JP908"/>
      <c r="JQ908"/>
      <c r="JR908"/>
      <c r="JS908"/>
      <c r="JT908"/>
      <c r="JU908"/>
      <c r="JV908"/>
      <c r="JW908"/>
      <c r="JX908"/>
      <c r="JY908"/>
      <c r="JZ908"/>
      <c r="KA908"/>
      <c r="KB908"/>
      <c r="KC908"/>
      <c r="KD908"/>
      <c r="KE908"/>
      <c r="KF908"/>
      <c r="KG908"/>
      <c r="KH908"/>
      <c r="KI908"/>
      <c r="KJ908"/>
      <c r="KK908"/>
      <c r="KL908"/>
      <c r="KM908"/>
      <c r="KN908"/>
      <c r="KO908"/>
      <c r="KP908"/>
      <c r="KQ908"/>
      <c r="KR908"/>
      <c r="KS908"/>
      <c r="KT908"/>
      <c r="KU908"/>
      <c r="KV908"/>
      <c r="KW908"/>
      <c r="KX908"/>
      <c r="KY908"/>
      <c r="KZ908"/>
      <c r="LA908"/>
      <c r="LB908"/>
      <c r="LC908"/>
      <c r="LD908"/>
      <c r="LE908"/>
      <c r="LF908"/>
      <c r="LG908"/>
      <c r="LH908"/>
      <c r="LI908"/>
      <c r="LJ908"/>
      <c r="LK908"/>
      <c r="LL908"/>
      <c r="LM908"/>
      <c r="LN908"/>
      <c r="LO908"/>
      <c r="LP908"/>
      <c r="LQ908"/>
      <c r="LR908"/>
      <c r="LS908"/>
      <c r="LT908"/>
      <c r="LU908"/>
      <c r="LV908"/>
      <c r="LW908"/>
      <c r="LX908"/>
      <c r="LY908"/>
      <c r="LZ908"/>
      <c r="MA908"/>
      <c r="MB908"/>
      <c r="MC908"/>
      <c r="MD908"/>
      <c r="ME908"/>
      <c r="MF908"/>
      <c r="MG908"/>
      <c r="MH908"/>
      <c r="MI908"/>
      <c r="MJ908"/>
      <c r="MK908"/>
      <c r="ML908"/>
      <c r="MM908"/>
      <c r="MN908"/>
      <c r="MO908"/>
      <c r="MP908"/>
      <c r="MQ908"/>
      <c r="MR908"/>
      <c r="MS908"/>
      <c r="MT908"/>
      <c r="MU908"/>
      <c r="MV908"/>
      <c r="MW908"/>
      <c r="MX908"/>
      <c r="MY908"/>
      <c r="MZ908"/>
      <c r="NA908"/>
      <c r="NB908"/>
      <c r="NC908"/>
      <c r="ND908"/>
      <c r="NE908"/>
      <c r="NF908"/>
      <c r="NG908"/>
      <c r="NH908"/>
      <c r="NI908"/>
      <c r="NJ908"/>
      <c r="NK908"/>
      <c r="NL908"/>
      <c r="NM908"/>
      <c r="NN908"/>
      <c r="NO908"/>
      <c r="NP908"/>
      <c r="NQ908"/>
      <c r="NR908"/>
      <c r="NS908"/>
      <c r="NT908"/>
      <c r="NU908"/>
      <c r="NV908"/>
      <c r="NW908"/>
      <c r="NX908"/>
      <c r="NY908"/>
      <c r="NZ908"/>
      <c r="OA908"/>
    </row>
  </sheetData>
  <mergeCells count="70">
    <mergeCell ref="A30:B30"/>
    <mergeCell ref="C30:I30"/>
    <mergeCell ref="J30:P30"/>
    <mergeCell ref="A31:B31"/>
    <mergeCell ref="C31:I31"/>
    <mergeCell ref="J31:P31"/>
    <mergeCell ref="J36:P36"/>
    <mergeCell ref="J37:P37"/>
    <mergeCell ref="C29:I29"/>
    <mergeCell ref="C32:I32"/>
    <mergeCell ref="C33:I33"/>
    <mergeCell ref="C34:I34"/>
    <mergeCell ref="C35:I35"/>
    <mergeCell ref="H47:J47"/>
    <mergeCell ref="A37:B37"/>
    <mergeCell ref="A43:P43"/>
    <mergeCell ref="A44:P44"/>
    <mergeCell ref="A38:P38"/>
    <mergeCell ref="A39:P39"/>
    <mergeCell ref="C37:I37"/>
    <mergeCell ref="A47:B47"/>
    <mergeCell ref="J45:P45"/>
    <mergeCell ref="J46:P46"/>
    <mergeCell ref="A45:D45"/>
    <mergeCell ref="A46:D46"/>
    <mergeCell ref="A40:P40"/>
    <mergeCell ref="A41:P41"/>
    <mergeCell ref="A34:B34"/>
    <mergeCell ref="A36:B36"/>
    <mergeCell ref="A27:P27"/>
    <mergeCell ref="A28:B28"/>
    <mergeCell ref="A35:B35"/>
    <mergeCell ref="A29:B29"/>
    <mergeCell ref="A32:B32"/>
    <mergeCell ref="A33:B33"/>
    <mergeCell ref="C28:I28"/>
    <mergeCell ref="C36:I36"/>
    <mergeCell ref="J28:P28"/>
    <mergeCell ref="J29:P29"/>
    <mergeCell ref="J32:P32"/>
    <mergeCell ref="J33:P33"/>
    <mergeCell ref="J34:P34"/>
    <mergeCell ref="J35:P35"/>
    <mergeCell ref="A21:B21"/>
    <mergeCell ref="A22:B22"/>
    <mergeCell ref="A25:B25"/>
    <mergeCell ref="A26:B26"/>
    <mergeCell ref="A23:B23"/>
    <mergeCell ref="A24:B24"/>
    <mergeCell ref="A6:P6"/>
    <mergeCell ref="A16:B16"/>
    <mergeCell ref="A20:B20"/>
    <mergeCell ref="A18:B18"/>
    <mergeCell ref="A19:B19"/>
    <mergeCell ref="A17:B17"/>
    <mergeCell ref="A7:B10"/>
    <mergeCell ref="C7:P7"/>
    <mergeCell ref="C8:P8"/>
    <mergeCell ref="C9:O9"/>
    <mergeCell ref="P9:P10"/>
    <mergeCell ref="A13:B13"/>
    <mergeCell ref="A14:B14"/>
    <mergeCell ref="A15:B15"/>
    <mergeCell ref="A11:B11"/>
    <mergeCell ref="A12:B12"/>
    <mergeCell ref="A1:P1"/>
    <mergeCell ref="A2:P2"/>
    <mergeCell ref="A3:P3"/>
    <mergeCell ref="A4:P4"/>
    <mergeCell ref="A5:P5"/>
  </mergeCells>
  <printOptions horizontalCentered="1"/>
  <pageMargins left="0.19685039370078741" right="0.19685039370078741" top="0" bottom="0" header="7.874015748031496E-2" footer="0.11811023622047245"/>
  <pageSetup paperSize="9" scale="55" firstPageNumber="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A940"/>
  <sheetViews>
    <sheetView tabSelected="1" zoomScale="70" zoomScaleNormal="70" workbookViewId="0">
      <pane xSplit="2" ySplit="11" topLeftCell="C27" activePane="bottomRight" state="frozen"/>
      <selection pane="topRight" activeCell="B1" sqref="B1"/>
      <selection pane="bottomLeft" activeCell="A4" sqref="A4"/>
      <selection pane="bottomRight" activeCell="A14" sqref="A14:B14"/>
    </sheetView>
  </sheetViews>
  <sheetFormatPr defaultRowHeight="12.75" x14ac:dyDescent="0.2"/>
  <cols>
    <col min="1" max="1" width="14" customWidth="1"/>
    <col min="2" max="2" width="30.85546875" customWidth="1"/>
    <col min="3" max="3" width="18.5703125" customWidth="1"/>
    <col min="4" max="4" width="18.140625" customWidth="1"/>
    <col min="5" max="5" width="18.85546875" customWidth="1"/>
    <col min="6" max="6" width="19" customWidth="1"/>
    <col min="7" max="7" width="18.85546875" customWidth="1"/>
    <col min="8" max="8" width="19" customWidth="1"/>
    <col min="9" max="9" width="18.7109375" customWidth="1"/>
    <col min="10" max="10" width="18.5703125" customWidth="1"/>
    <col min="11" max="11" width="18.28515625" customWidth="1"/>
    <col min="12" max="12" width="19" customWidth="1"/>
    <col min="13" max="13" width="18.42578125" customWidth="1"/>
    <col min="14" max="14" width="19.5703125" customWidth="1"/>
    <col min="15" max="15" width="19.5703125" style="1" customWidth="1"/>
    <col min="16" max="16" width="13" customWidth="1"/>
    <col min="17" max="17" width="14.85546875" customWidth="1"/>
    <col min="20" max="20" width="16.28515625" customWidth="1"/>
    <col min="21" max="21" width="27" customWidth="1"/>
  </cols>
  <sheetData>
    <row r="1" spans="1:387" s="19" customFormat="1" ht="24" customHeight="1" x14ac:dyDescent="0.3">
      <c r="A1" s="277" t="s">
        <v>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387" s="19" customFormat="1" ht="24" customHeight="1" x14ac:dyDescent="0.3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387" s="19" customFormat="1" ht="24" customHeight="1" x14ac:dyDescent="0.3">
      <c r="A3" s="277" t="s">
        <v>21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387" s="19" customFormat="1" ht="24" customHeight="1" x14ac:dyDescent="0.3">
      <c r="A4" s="277" t="s">
        <v>22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387" s="19" customFormat="1" ht="24" customHeight="1" x14ac:dyDescent="0.3">
      <c r="A5" s="277" t="s">
        <v>124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/>
      <c r="R5"/>
      <c r="S5"/>
      <c r="T5"/>
      <c r="U5" s="109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387" s="19" customFormat="1" ht="24" customHeight="1" x14ac:dyDescent="0.3">
      <c r="A6" s="78"/>
      <c r="B6" s="78"/>
      <c r="C6" s="78"/>
      <c r="D6" s="78"/>
      <c r="E6" s="78"/>
      <c r="F6" s="78"/>
      <c r="H6" s="78"/>
      <c r="I6" s="113"/>
      <c r="J6" s="110"/>
      <c r="K6" s="110"/>
      <c r="L6" s="110"/>
      <c r="M6" s="110"/>
      <c r="N6" s="110"/>
      <c r="O6" s="7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387" s="19" customFormat="1" ht="24" customHeight="1" thickBot="1" x14ac:dyDescent="0.35">
      <c r="A7" s="278" t="s">
        <v>23</v>
      </c>
      <c r="B7" s="278"/>
      <c r="C7" s="278"/>
      <c r="D7" s="78"/>
      <c r="E7" s="78"/>
      <c r="F7" s="78"/>
      <c r="G7" s="78"/>
      <c r="H7" s="78"/>
      <c r="I7" s="78"/>
      <c r="J7" s="78"/>
      <c r="K7" s="115"/>
      <c r="L7" s="115"/>
      <c r="M7" s="115"/>
      <c r="N7" s="115"/>
      <c r="O7" s="7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387" s="19" customFormat="1" ht="24" customHeight="1" x14ac:dyDescent="0.25">
      <c r="A8" s="285" t="s">
        <v>25</v>
      </c>
      <c r="B8" s="286"/>
      <c r="C8" s="291"/>
      <c r="D8" s="291"/>
      <c r="E8" s="291"/>
      <c r="F8" s="291"/>
      <c r="G8" s="291"/>
      <c r="H8" s="291"/>
      <c r="I8" s="291"/>
      <c r="J8" s="291"/>
      <c r="K8" s="292"/>
      <c r="L8" s="292"/>
      <c r="M8" s="292"/>
      <c r="N8" s="292"/>
      <c r="O8" s="291"/>
      <c r="P8" s="293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387" s="19" customFormat="1" ht="24" customHeight="1" thickBot="1" x14ac:dyDescent="0.3">
      <c r="A9" s="287"/>
      <c r="B9" s="288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5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387" s="19" customFormat="1" ht="24" customHeight="1" thickBot="1" x14ac:dyDescent="0.3">
      <c r="A10" s="287"/>
      <c r="B10" s="288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5"/>
      <c r="P10" s="296" t="s">
        <v>24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387" s="22" customFormat="1" ht="105" customHeight="1" thickBot="1" x14ac:dyDescent="0.25">
      <c r="A11" s="289"/>
      <c r="B11" s="290"/>
      <c r="C11" s="112" t="s">
        <v>108</v>
      </c>
      <c r="D11" s="112" t="s">
        <v>109</v>
      </c>
      <c r="E11" s="112" t="s">
        <v>110</v>
      </c>
      <c r="F11" s="112" t="s">
        <v>111</v>
      </c>
      <c r="G11" s="112" t="s">
        <v>116</v>
      </c>
      <c r="H11" s="112" t="s">
        <v>117</v>
      </c>
      <c r="I11" s="112" t="s">
        <v>118</v>
      </c>
      <c r="J11" s="112" t="s">
        <v>119</v>
      </c>
      <c r="K11" s="112" t="s">
        <v>125</v>
      </c>
      <c r="L11" s="112" t="s">
        <v>126</v>
      </c>
      <c r="M11" s="112" t="s">
        <v>127</v>
      </c>
      <c r="N11" s="112" t="s">
        <v>128</v>
      </c>
      <c r="O11" s="82" t="s">
        <v>90</v>
      </c>
      <c r="P11" s="297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</row>
    <row r="12" spans="1:387" s="45" customFormat="1" ht="30" customHeight="1" thickBot="1" x14ac:dyDescent="0.25">
      <c r="A12" s="279" t="s">
        <v>26</v>
      </c>
      <c r="B12" s="279"/>
      <c r="C12" s="117">
        <f t="shared" ref="C12:J12" si="0">C13+C28+C40</f>
        <v>86048398.889999986</v>
      </c>
      <c r="D12" s="117">
        <f t="shared" si="0"/>
        <v>16470435.329999998</v>
      </c>
      <c r="E12" s="117">
        <f t="shared" si="0"/>
        <v>77078018.919999987</v>
      </c>
      <c r="F12" s="117">
        <f t="shared" si="0"/>
        <v>145335299.10999998</v>
      </c>
      <c r="G12" s="117">
        <f t="shared" si="0"/>
        <v>89436542.230000004</v>
      </c>
      <c r="H12" s="117">
        <f t="shared" si="0"/>
        <v>83018568.639999986</v>
      </c>
      <c r="I12" s="117">
        <f t="shared" si="0"/>
        <v>113023362.53999999</v>
      </c>
      <c r="J12" s="117">
        <f t="shared" si="0"/>
        <v>79027307.790000007</v>
      </c>
      <c r="K12" s="117">
        <f t="shared" ref="K12:N12" si="1">K13+K28+K40</f>
        <v>109217512.97</v>
      </c>
      <c r="L12" s="117">
        <f t="shared" si="1"/>
        <v>91211695.959999993</v>
      </c>
      <c r="M12" s="117">
        <f t="shared" si="1"/>
        <v>95899971.520000011</v>
      </c>
      <c r="N12" s="117">
        <f t="shared" si="1"/>
        <v>181781542.93000001</v>
      </c>
      <c r="O12" s="118">
        <f t="shared" ref="O12" si="2">O13+O28+O40</f>
        <v>1167548656.8299999</v>
      </c>
      <c r="P12" s="8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  <c r="IZ12" s="44"/>
      <c r="JA12" s="44"/>
      <c r="JB12" s="44"/>
      <c r="JC12" s="44"/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44"/>
      <c r="JP12" s="44"/>
      <c r="JQ12" s="44"/>
      <c r="JR12" s="44"/>
      <c r="JS12" s="44"/>
      <c r="JT12" s="44"/>
      <c r="JU12" s="44"/>
      <c r="JV12" s="44"/>
      <c r="JW12" s="44"/>
      <c r="JX12" s="44"/>
      <c r="JY12" s="44"/>
      <c r="JZ12" s="44"/>
      <c r="KA12" s="44"/>
      <c r="KB12" s="44"/>
      <c r="KC12" s="44"/>
      <c r="KD12" s="44"/>
      <c r="KE12" s="44"/>
      <c r="KF12" s="44"/>
      <c r="KG12" s="44"/>
      <c r="KH12" s="44"/>
      <c r="KI12" s="44"/>
      <c r="KJ12" s="44"/>
      <c r="KK12" s="44"/>
      <c r="KL12" s="44"/>
      <c r="KM12" s="44"/>
      <c r="KN12" s="44"/>
      <c r="KO12" s="44"/>
      <c r="KP12" s="44"/>
      <c r="KQ12" s="44"/>
      <c r="KR12" s="44"/>
      <c r="KS12" s="44"/>
      <c r="KT12" s="44"/>
      <c r="KU12" s="44"/>
      <c r="KV12" s="44"/>
      <c r="KW12" s="44"/>
      <c r="KX12" s="44"/>
      <c r="KY12" s="44"/>
      <c r="KZ12" s="44"/>
      <c r="LA12" s="44"/>
      <c r="LB12" s="44"/>
      <c r="LC12" s="44"/>
      <c r="LD12" s="44"/>
      <c r="LE12" s="44"/>
      <c r="LF12" s="44"/>
      <c r="LG12" s="44"/>
      <c r="LH12" s="44"/>
      <c r="LI12" s="44"/>
      <c r="LJ12" s="44"/>
      <c r="LK12" s="44"/>
      <c r="LL12" s="44"/>
      <c r="LM12" s="44"/>
      <c r="LN12" s="44"/>
      <c r="LO12" s="44"/>
      <c r="LP12" s="44"/>
      <c r="LQ12" s="44"/>
      <c r="LR12" s="44"/>
      <c r="LS12" s="44"/>
      <c r="LT12" s="44"/>
      <c r="LU12" s="44"/>
      <c r="LV12" s="44"/>
      <c r="LW12" s="44"/>
      <c r="LX12" s="44"/>
      <c r="LY12" s="44"/>
      <c r="LZ12" s="44"/>
      <c r="MA12" s="44"/>
      <c r="MB12" s="44"/>
      <c r="MC12" s="44"/>
      <c r="MD12" s="44"/>
      <c r="ME12" s="44"/>
      <c r="MF12" s="44"/>
      <c r="MG12" s="44"/>
      <c r="MH12" s="44"/>
      <c r="MI12" s="44"/>
      <c r="MJ12" s="44"/>
      <c r="MK12" s="44"/>
      <c r="ML12" s="44"/>
      <c r="MM12" s="44"/>
      <c r="MN12" s="44"/>
      <c r="MO12" s="44"/>
      <c r="MP12" s="44"/>
      <c r="MQ12" s="44"/>
      <c r="MR12" s="44"/>
      <c r="MS12" s="44"/>
      <c r="MT12" s="44"/>
      <c r="MU12" s="44"/>
      <c r="MV12" s="44"/>
      <c r="MW12" s="44"/>
      <c r="MX12" s="44"/>
      <c r="MY12" s="44"/>
      <c r="MZ12" s="44"/>
      <c r="NA12" s="44"/>
      <c r="NB12" s="44"/>
      <c r="NC12" s="44"/>
      <c r="ND12" s="44"/>
      <c r="NE12" s="44"/>
      <c r="NF12" s="44"/>
      <c r="NG12" s="44"/>
      <c r="NH12" s="44"/>
      <c r="NI12" s="44"/>
      <c r="NJ12" s="44"/>
      <c r="NK12" s="44"/>
      <c r="NL12" s="44"/>
      <c r="NM12" s="44"/>
      <c r="NN12" s="44"/>
      <c r="NO12" s="44"/>
      <c r="NP12" s="44"/>
      <c r="NQ12" s="44"/>
      <c r="NR12" s="44"/>
      <c r="NS12" s="44"/>
      <c r="NT12" s="44"/>
      <c r="NU12" s="44"/>
      <c r="NV12" s="44"/>
      <c r="NW12" s="44"/>
    </row>
    <row r="13" spans="1:387" s="27" customFormat="1" ht="30" customHeight="1" thickBot="1" x14ac:dyDescent="0.25">
      <c r="A13" s="280" t="s">
        <v>91</v>
      </c>
      <c r="B13" s="280"/>
      <c r="C13" s="119">
        <f t="shared" ref="C13:J13" si="3">C14+C22</f>
        <v>71361418.429999992</v>
      </c>
      <c r="D13" s="119">
        <f t="shared" si="3"/>
        <v>1805979.1600000001</v>
      </c>
      <c r="E13" s="119">
        <f t="shared" si="3"/>
        <v>63148713.269999996</v>
      </c>
      <c r="F13" s="119">
        <f t="shared" si="3"/>
        <v>130959174.94999999</v>
      </c>
      <c r="G13" s="119">
        <f t="shared" si="3"/>
        <v>75903204.049999997</v>
      </c>
      <c r="H13" s="119">
        <f t="shared" si="3"/>
        <v>67610624.00999999</v>
      </c>
      <c r="I13" s="119">
        <f t="shared" si="3"/>
        <v>98653533.909999996</v>
      </c>
      <c r="J13" s="119">
        <f t="shared" si="3"/>
        <v>63720080.480000004</v>
      </c>
      <c r="K13" s="119">
        <f t="shared" ref="K13:N13" si="4">K14+K22</f>
        <v>94941949.719999999</v>
      </c>
      <c r="L13" s="119">
        <f t="shared" si="4"/>
        <v>76880698.129999995</v>
      </c>
      <c r="M13" s="119">
        <f t="shared" si="4"/>
        <v>77207335.890000001</v>
      </c>
      <c r="N13" s="119">
        <f t="shared" si="4"/>
        <v>156571857.95000002</v>
      </c>
      <c r="O13" s="119">
        <f t="shared" ref="O13" si="5">O14+O22</f>
        <v>978764569.94999993</v>
      </c>
      <c r="P13" s="89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</row>
    <row r="14" spans="1:387" s="17" customFormat="1" ht="41.25" customHeight="1" thickBot="1" x14ac:dyDescent="0.45">
      <c r="A14" s="281" t="s">
        <v>30</v>
      </c>
      <c r="B14" s="282"/>
      <c r="C14" s="120">
        <f t="shared" ref="C14:J14" si="6">SUM(C15:C21)</f>
        <v>61903908.949999996</v>
      </c>
      <c r="D14" s="120">
        <f t="shared" si="6"/>
        <v>395683.86</v>
      </c>
      <c r="E14" s="120">
        <f t="shared" si="6"/>
        <v>61718705.729999997</v>
      </c>
      <c r="F14" s="120">
        <f t="shared" si="6"/>
        <v>121538345.20999999</v>
      </c>
      <c r="G14" s="120">
        <f t="shared" si="6"/>
        <v>65015809.629999995</v>
      </c>
      <c r="H14" s="120">
        <f t="shared" si="6"/>
        <v>50603514.619999997</v>
      </c>
      <c r="I14" s="120">
        <f t="shared" si="6"/>
        <v>70374280.780000001</v>
      </c>
      <c r="J14" s="120">
        <f t="shared" si="6"/>
        <v>54744090.640000001</v>
      </c>
      <c r="K14" s="120">
        <f t="shared" ref="K14:N14" si="7">SUM(K15:K21)</f>
        <v>68985175.649999991</v>
      </c>
      <c r="L14" s="120">
        <f t="shared" si="7"/>
        <v>63178663.5</v>
      </c>
      <c r="M14" s="120">
        <f t="shared" si="7"/>
        <v>63267366.859999999</v>
      </c>
      <c r="N14" s="120">
        <f t="shared" si="7"/>
        <v>127566706.52000001</v>
      </c>
      <c r="O14" s="121">
        <f t="shared" ref="O14" si="8">SUM(O15:O21)</f>
        <v>809292251.94999993</v>
      </c>
      <c r="P14" s="90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</row>
    <row r="15" spans="1:387" s="53" customFormat="1" ht="32.25" x14ac:dyDescent="0.3">
      <c r="A15" s="122" t="s">
        <v>14</v>
      </c>
      <c r="B15" s="216" t="s">
        <v>32</v>
      </c>
      <c r="C15" s="238">
        <v>58645961.600000001</v>
      </c>
      <c r="D15" s="238">
        <v>-83282.45</v>
      </c>
      <c r="E15" s="238">
        <v>58751464.640000001</v>
      </c>
      <c r="F15" s="238">
        <f>5076383.35+111944946.9</f>
        <v>117021330.25</v>
      </c>
      <c r="G15" s="238">
        <v>63152697.170000002</v>
      </c>
      <c r="H15" s="238">
        <v>49006814.460000001</v>
      </c>
      <c r="I15" s="238">
        <v>68850868.950000003</v>
      </c>
      <c r="J15" s="238">
        <v>52765763.829999998</v>
      </c>
      <c r="K15" s="238">
        <v>66707344.310000002</v>
      </c>
      <c r="L15" s="238">
        <v>60994278.060000002</v>
      </c>
      <c r="M15" s="238">
        <v>60833109.170000002</v>
      </c>
      <c r="N15" s="238">
        <v>122939264.59</v>
      </c>
      <c r="O15" s="123">
        <f>SUM(C15:N15)</f>
        <v>779585614.57999992</v>
      </c>
      <c r="P15" s="90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</row>
    <row r="16" spans="1:387" s="53" customFormat="1" ht="20.25" x14ac:dyDescent="0.3">
      <c r="A16" s="124" t="s">
        <v>62</v>
      </c>
      <c r="B16" s="217" t="s">
        <v>33</v>
      </c>
      <c r="C16" s="238">
        <v>2351391.94</v>
      </c>
      <c r="D16" s="238"/>
      <c r="E16" s="238">
        <v>2359121.25</v>
      </c>
      <c r="F16" s="238">
        <v>3798327.85</v>
      </c>
      <c r="G16" s="238">
        <v>1127543.32</v>
      </c>
      <c r="H16" s="238">
        <v>1106822.72</v>
      </c>
      <c r="I16" s="238">
        <v>1137315.1200000001</v>
      </c>
      <c r="J16" s="238">
        <v>1472672.13</v>
      </c>
      <c r="K16" s="238">
        <v>1313919.7</v>
      </c>
      <c r="L16" s="238">
        <v>1383760.3</v>
      </c>
      <c r="M16" s="238">
        <v>1641008.73</v>
      </c>
      <c r="N16" s="238">
        <v>1958892.48</v>
      </c>
      <c r="O16" s="123">
        <f t="shared" ref="O16:O21" si="9">SUM(C16:N16)</f>
        <v>19650775.539999999</v>
      </c>
      <c r="P16" s="90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</row>
    <row r="17" spans="1:391" s="54" customFormat="1" ht="20.25" x14ac:dyDescent="0.3">
      <c r="A17" s="125" t="s">
        <v>60</v>
      </c>
      <c r="B17" s="218" t="s">
        <v>61</v>
      </c>
      <c r="C17" s="239">
        <v>196983.47</v>
      </c>
      <c r="D17" s="239"/>
      <c r="E17" s="239">
        <v>70350.289999999994</v>
      </c>
      <c r="F17" s="239">
        <v>13687.81</v>
      </c>
      <c r="G17" s="239">
        <v>242676.33</v>
      </c>
      <c r="H17" s="239">
        <v>40050.83</v>
      </c>
      <c r="I17" s="239">
        <v>101667.99</v>
      </c>
      <c r="J17" s="239">
        <v>48523.55</v>
      </c>
      <c r="K17" s="239">
        <v>41739.19</v>
      </c>
      <c r="L17" s="239">
        <v>28901.59</v>
      </c>
      <c r="M17" s="239">
        <v>172682.55</v>
      </c>
      <c r="N17" s="239">
        <v>-14006.74</v>
      </c>
      <c r="O17" s="123">
        <f t="shared" si="9"/>
        <v>943256.85999999987</v>
      </c>
      <c r="P17" s="91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</row>
    <row r="18" spans="1:391" s="54" customFormat="1" ht="31.5" x14ac:dyDescent="0.3">
      <c r="A18" s="125" t="s">
        <v>63</v>
      </c>
      <c r="B18" s="127" t="s">
        <v>64</v>
      </c>
      <c r="C18" s="240">
        <v>626793.51</v>
      </c>
      <c r="D18" s="240"/>
      <c r="E18" s="240">
        <v>379854.79</v>
      </c>
      <c r="F18" s="240">
        <v>546836.25</v>
      </c>
      <c r="G18" s="240">
        <v>391470.65</v>
      </c>
      <c r="H18" s="240">
        <v>309063.06</v>
      </c>
      <c r="I18" s="240">
        <v>176660.66</v>
      </c>
      <c r="J18" s="240">
        <v>228562.27</v>
      </c>
      <c r="K18" s="240">
        <v>258329.49</v>
      </c>
      <c r="L18" s="240">
        <v>285233.51</v>
      </c>
      <c r="M18" s="240">
        <v>472471.71</v>
      </c>
      <c r="N18" s="240">
        <v>68117.19</v>
      </c>
      <c r="O18" s="123">
        <f t="shared" si="9"/>
        <v>3743393.0900000003</v>
      </c>
      <c r="P18" s="91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</row>
    <row r="19" spans="1:391" s="54" customFormat="1" ht="20.25" x14ac:dyDescent="0.3">
      <c r="A19" s="125" t="s">
        <v>65</v>
      </c>
      <c r="B19" s="127" t="s">
        <v>66</v>
      </c>
      <c r="C19" s="126"/>
      <c r="D19" s="126">
        <v>231369.11</v>
      </c>
      <c r="E19" s="126">
        <v>121532.87</v>
      </c>
      <c r="F19" s="126"/>
      <c r="G19" s="126">
        <v>101422.16</v>
      </c>
      <c r="H19" s="126"/>
      <c r="I19" s="126"/>
      <c r="J19" s="126"/>
      <c r="K19" s="126">
        <v>171551.35</v>
      </c>
      <c r="L19" s="126"/>
      <c r="M19" s="126"/>
      <c r="N19" s="126">
        <v>1712030.9</v>
      </c>
      <c r="O19" s="123">
        <f t="shared" si="9"/>
        <v>2337906.3899999997</v>
      </c>
      <c r="P19" s="91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</row>
    <row r="20" spans="1:391" s="54" customFormat="1" ht="36.75" customHeight="1" x14ac:dyDescent="0.3">
      <c r="A20" s="125" t="s">
        <v>67</v>
      </c>
      <c r="B20" s="127" t="s">
        <v>68</v>
      </c>
      <c r="C20" s="126">
        <v>82778.429999999993</v>
      </c>
      <c r="D20" s="126">
        <v>119155.23</v>
      </c>
      <c r="E20" s="126"/>
      <c r="F20" s="126"/>
      <c r="G20" s="126"/>
      <c r="H20" s="126"/>
      <c r="I20" s="126"/>
      <c r="J20" s="126"/>
      <c r="K20" s="126">
        <v>168289.03</v>
      </c>
      <c r="L20" s="126">
        <v>43987.96</v>
      </c>
      <c r="M20" s="126"/>
      <c r="N20" s="126">
        <v>-72440.789999999994</v>
      </c>
      <c r="O20" s="123">
        <f t="shared" si="9"/>
        <v>341769.86</v>
      </c>
      <c r="P20" s="91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</row>
    <row r="21" spans="1:391" s="54" customFormat="1" ht="30" customHeight="1" thickBot="1" x14ac:dyDescent="0.35">
      <c r="A21" s="125" t="s">
        <v>16</v>
      </c>
      <c r="B21" s="127" t="s">
        <v>80</v>
      </c>
      <c r="C21" s="241"/>
      <c r="D21" s="241">
        <v>128441.97</v>
      </c>
      <c r="E21" s="241">
        <v>36381.89</v>
      </c>
      <c r="F21" s="241">
        <v>158163.04999999999</v>
      </c>
      <c r="G21" s="241"/>
      <c r="H21" s="241">
        <v>140763.54999999999</v>
      </c>
      <c r="I21" s="241">
        <v>107768.06</v>
      </c>
      <c r="J21" s="241">
        <v>228568.86</v>
      </c>
      <c r="K21" s="241">
        <v>324002.58</v>
      </c>
      <c r="L21" s="241">
        <v>442502.08</v>
      </c>
      <c r="M21" s="241">
        <v>148094.70000000001</v>
      </c>
      <c r="N21" s="241">
        <v>974848.89</v>
      </c>
      <c r="O21" s="123">
        <f t="shared" si="9"/>
        <v>2689535.63</v>
      </c>
      <c r="P21" s="91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</row>
    <row r="22" spans="1:391" s="13" customFormat="1" ht="30" customHeight="1" thickBot="1" x14ac:dyDescent="0.45">
      <c r="A22" s="283" t="s">
        <v>31</v>
      </c>
      <c r="B22" s="284"/>
      <c r="C22" s="128">
        <f t="shared" ref="C22:J22" si="10">C23+C25+C26+C27+C24</f>
        <v>9457509.4800000004</v>
      </c>
      <c r="D22" s="128">
        <f t="shared" si="10"/>
        <v>1410295.3</v>
      </c>
      <c r="E22" s="128">
        <f t="shared" si="10"/>
        <v>1430007.54</v>
      </c>
      <c r="F22" s="128">
        <f t="shared" si="10"/>
        <v>9420829.7399999984</v>
      </c>
      <c r="G22" s="128">
        <f t="shared" si="10"/>
        <v>10887394.420000002</v>
      </c>
      <c r="H22" s="128">
        <f t="shared" si="10"/>
        <v>17007109.390000001</v>
      </c>
      <c r="I22" s="128">
        <f t="shared" si="10"/>
        <v>28279253.130000003</v>
      </c>
      <c r="J22" s="128">
        <f t="shared" si="10"/>
        <v>8975989.8400000017</v>
      </c>
      <c r="K22" s="128">
        <f t="shared" ref="K22:N22" si="11">K23+K25+K26+K27+K24</f>
        <v>25956774.07</v>
      </c>
      <c r="L22" s="128">
        <f t="shared" si="11"/>
        <v>13702034.630000001</v>
      </c>
      <c r="M22" s="128">
        <f t="shared" si="11"/>
        <v>13939969.030000001</v>
      </c>
      <c r="N22" s="128">
        <f t="shared" si="11"/>
        <v>29005151.43</v>
      </c>
      <c r="O22" s="128">
        <f t="shared" ref="O22" si="12">O23+O25+O26+O27+O24</f>
        <v>169472317.99999997</v>
      </c>
      <c r="P22" s="9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 s="48"/>
      <c r="IO22" s="48"/>
      <c r="IP22" s="48"/>
      <c r="IQ22" s="48"/>
      <c r="IR22" s="48"/>
      <c r="IS22" s="48"/>
      <c r="IT22" s="48"/>
      <c r="IU22" s="48"/>
      <c r="IV22" s="48"/>
      <c r="IW22" s="48"/>
      <c r="IX22" s="48"/>
      <c r="IY22" s="48"/>
      <c r="IZ22" s="48"/>
      <c r="JA22" s="48"/>
      <c r="JB22" s="48"/>
      <c r="JC22" s="48"/>
      <c r="JD22" s="48"/>
      <c r="JE22" s="48"/>
      <c r="JF22" s="48"/>
      <c r="JG22" s="48"/>
      <c r="JH22" s="48"/>
      <c r="JI22" s="48"/>
      <c r="JJ22" s="48"/>
      <c r="JK22" s="48"/>
      <c r="JL22" s="48"/>
      <c r="JM22" s="48"/>
      <c r="JN22" s="48"/>
      <c r="JO22" s="48"/>
      <c r="JP22" s="48"/>
      <c r="JQ22" s="48"/>
      <c r="JR22" s="48"/>
      <c r="JS22" s="48"/>
      <c r="JT22" s="48"/>
      <c r="JU22" s="48"/>
      <c r="JV22" s="48"/>
      <c r="JW22" s="48"/>
      <c r="JX22" s="48"/>
      <c r="JY22" s="48"/>
      <c r="JZ22" s="48"/>
      <c r="KA22" s="48"/>
      <c r="KB22" s="48"/>
      <c r="KC22" s="48"/>
      <c r="KD22" s="48"/>
      <c r="KE22" s="48"/>
      <c r="KF22" s="48"/>
      <c r="KG22" s="48"/>
      <c r="KH22" s="48"/>
      <c r="KI22" s="48"/>
      <c r="KJ22" s="48"/>
      <c r="KK22" s="48"/>
      <c r="KL22" s="48"/>
      <c r="KM22" s="48"/>
      <c r="KN22" s="48"/>
      <c r="KO22" s="48"/>
      <c r="KP22" s="48"/>
      <c r="KQ22" s="48"/>
      <c r="KR22" s="48"/>
      <c r="KS22" s="48"/>
      <c r="KT22" s="48"/>
      <c r="KU22" s="48"/>
      <c r="KV22" s="48"/>
      <c r="KW22" s="48"/>
      <c r="KX22" s="48"/>
      <c r="KY22" s="48"/>
      <c r="KZ22" s="48"/>
      <c r="LA22" s="48"/>
      <c r="LB22" s="48"/>
      <c r="LC22" s="48"/>
      <c r="LD22" s="48"/>
      <c r="LE22" s="48"/>
      <c r="LF22" s="48"/>
      <c r="LG22" s="48"/>
      <c r="LH22" s="48"/>
      <c r="LI22" s="48"/>
      <c r="LJ22" s="48"/>
      <c r="LK22" s="48"/>
      <c r="LL22" s="48"/>
      <c r="LM22" s="48"/>
      <c r="LN22" s="48"/>
      <c r="LO22" s="48"/>
      <c r="LP22" s="48"/>
      <c r="LQ22" s="48"/>
      <c r="LR22" s="48"/>
      <c r="LS22" s="48"/>
      <c r="LT22" s="48"/>
      <c r="LU22" s="48"/>
      <c r="LV22" s="48"/>
      <c r="LW22" s="48"/>
      <c r="LX22" s="48"/>
      <c r="LY22" s="48"/>
      <c r="LZ22" s="48"/>
      <c r="MA22" s="48"/>
      <c r="MB22" s="48"/>
      <c r="MC22" s="48"/>
      <c r="MD22" s="48"/>
      <c r="ME22" s="48"/>
      <c r="MF22" s="48"/>
      <c r="MG22" s="48"/>
      <c r="MH22" s="48"/>
      <c r="MI22" s="48"/>
      <c r="MJ22" s="48"/>
      <c r="MK22" s="48"/>
      <c r="ML22" s="48"/>
      <c r="MM22" s="48"/>
      <c r="MN22" s="48"/>
      <c r="MO22" s="48"/>
      <c r="MP22" s="48"/>
      <c r="MQ22" s="48"/>
      <c r="MR22" s="48"/>
      <c r="MS22" s="48"/>
      <c r="MT22" s="48"/>
      <c r="MU22" s="48"/>
      <c r="MV22" s="48"/>
      <c r="MW22" s="48"/>
      <c r="MX22" s="48"/>
      <c r="MY22" s="48"/>
      <c r="MZ22" s="48"/>
      <c r="NA22" s="48"/>
      <c r="NB22" s="48"/>
      <c r="NC22" s="48"/>
      <c r="ND22" s="48"/>
      <c r="NE22" s="48"/>
      <c r="NF22" s="48"/>
      <c r="NG22" s="48"/>
      <c r="NH22" s="48"/>
      <c r="NI22" s="48"/>
      <c r="NJ22" s="48"/>
      <c r="NK22" s="48"/>
      <c r="NL22" s="48"/>
      <c r="NM22" s="48"/>
      <c r="NN22" s="48"/>
      <c r="NO22" s="48"/>
      <c r="NP22" s="48"/>
      <c r="NQ22" s="48"/>
      <c r="NR22" s="48"/>
      <c r="NS22" s="48"/>
      <c r="NT22" s="48"/>
      <c r="NU22" s="48"/>
      <c r="NV22" s="48"/>
      <c r="NW22" s="48"/>
    </row>
    <row r="23" spans="1:391" s="50" customFormat="1" ht="31.5" customHeight="1" x14ac:dyDescent="0.3">
      <c r="A23" s="129" t="s">
        <v>86</v>
      </c>
      <c r="B23" s="129" t="s">
        <v>0</v>
      </c>
      <c r="C23" s="130"/>
      <c r="D23" s="130">
        <v>1410295.3</v>
      </c>
      <c r="E23" s="130">
        <v>1430007.54</v>
      </c>
      <c r="F23" s="130">
        <v>1329.38</v>
      </c>
      <c r="G23" s="130">
        <v>1413092.66</v>
      </c>
      <c r="H23" s="130">
        <v>1374990.02</v>
      </c>
      <c r="I23" s="130">
        <v>2708281.48</v>
      </c>
      <c r="J23" s="130">
        <v>1355709.9</v>
      </c>
      <c r="K23" s="130">
        <v>1376925.34</v>
      </c>
      <c r="L23" s="130">
        <v>1418327.14</v>
      </c>
      <c r="M23" s="130">
        <v>1419829.9</v>
      </c>
      <c r="N23" s="130">
        <v>4346723.4800000004</v>
      </c>
      <c r="O23" s="131">
        <f>SUM(C23:N23)</f>
        <v>18255512.140000001</v>
      </c>
      <c r="P23" s="84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</row>
    <row r="24" spans="1:391" s="50" customFormat="1" ht="34.5" customHeight="1" x14ac:dyDescent="0.3">
      <c r="A24" s="129" t="s">
        <v>84</v>
      </c>
      <c r="B24" s="132" t="s">
        <v>87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1">
        <f t="shared" ref="O24:O27" si="13">SUM(C24:N24)</f>
        <v>0</v>
      </c>
      <c r="P24" s="84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</row>
    <row r="25" spans="1:391" s="50" customFormat="1" ht="39.75" customHeight="1" x14ac:dyDescent="0.3">
      <c r="A25" s="133" t="s">
        <v>88</v>
      </c>
      <c r="B25" s="133" t="s">
        <v>83</v>
      </c>
      <c r="C25" s="130">
        <v>7982802</v>
      </c>
      <c r="D25" s="130"/>
      <c r="E25" s="130"/>
      <c r="F25" s="130">
        <f>7978259.85-1</f>
        <v>7978258.8499999996</v>
      </c>
      <c r="G25" s="130">
        <v>8029494.5700000003</v>
      </c>
      <c r="H25" s="130">
        <v>12438117.49</v>
      </c>
      <c r="I25" s="130">
        <v>22330051.41</v>
      </c>
      <c r="J25" s="130">
        <v>6282688.75</v>
      </c>
      <c r="K25" s="130">
        <v>20722895.960000001</v>
      </c>
      <c r="L25" s="130">
        <v>10342104.52</v>
      </c>
      <c r="M25" s="130">
        <v>10417960.140000001</v>
      </c>
      <c r="N25" s="130">
        <v>20790714.75</v>
      </c>
      <c r="O25" s="131">
        <f t="shared" si="13"/>
        <v>127315088.44</v>
      </c>
      <c r="P25" s="84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</row>
    <row r="26" spans="1:391" s="50" customFormat="1" ht="34.5" customHeight="1" x14ac:dyDescent="0.3">
      <c r="A26" s="134" t="s">
        <v>18</v>
      </c>
      <c r="B26" s="135" t="s">
        <v>89</v>
      </c>
      <c r="C26" s="242">
        <v>1168485.3899999999</v>
      </c>
      <c r="D26" s="242"/>
      <c r="E26" s="242"/>
      <c r="F26" s="242">
        <v>1138430.83</v>
      </c>
      <c r="G26" s="242">
        <v>1151113.8700000001</v>
      </c>
      <c r="H26" s="242">
        <v>2823016.72</v>
      </c>
      <c r="I26" s="242">
        <v>2438414.2999999998</v>
      </c>
      <c r="J26" s="242">
        <v>1028396.14</v>
      </c>
      <c r="K26" s="242">
        <v>3114391.43</v>
      </c>
      <c r="L26" s="242">
        <v>1569449.14</v>
      </c>
      <c r="M26" s="242">
        <v>1584669.92</v>
      </c>
      <c r="N26" s="242">
        <v>3146616.65</v>
      </c>
      <c r="O26" s="131">
        <f t="shared" si="13"/>
        <v>19162984.390000001</v>
      </c>
      <c r="P26" s="84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</row>
    <row r="27" spans="1:391" s="52" customFormat="1" ht="39" customHeight="1" thickBot="1" x14ac:dyDescent="0.35">
      <c r="A27" s="136" t="s">
        <v>19</v>
      </c>
      <c r="B27" s="137" t="s">
        <v>82</v>
      </c>
      <c r="C27" s="138">
        <v>306222.09000000003</v>
      </c>
      <c r="D27" s="138"/>
      <c r="E27" s="138"/>
      <c r="F27" s="138">
        <v>302810.68</v>
      </c>
      <c r="G27" s="138">
        <v>293693.32</v>
      </c>
      <c r="H27" s="138">
        <v>370985.16</v>
      </c>
      <c r="I27" s="138">
        <v>802505.94</v>
      </c>
      <c r="J27" s="138">
        <v>309195.05</v>
      </c>
      <c r="K27" s="138">
        <v>742561.34</v>
      </c>
      <c r="L27" s="138">
        <v>372153.83</v>
      </c>
      <c r="M27" s="138">
        <v>517509.07</v>
      </c>
      <c r="N27" s="138">
        <v>721096.55</v>
      </c>
      <c r="O27" s="131">
        <f t="shared" si="13"/>
        <v>4738733.0299999993</v>
      </c>
      <c r="P27" s="8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51"/>
      <c r="IO27" s="51"/>
      <c r="IP27" s="51"/>
      <c r="IQ27" s="51"/>
      <c r="IR27" s="51"/>
      <c r="IS27" s="51"/>
      <c r="IT27" s="51"/>
      <c r="IU27" s="51"/>
      <c r="IV27" s="51"/>
      <c r="IW27" s="51"/>
      <c r="IX27" s="51"/>
      <c r="IY27" s="51"/>
      <c r="IZ27" s="51"/>
      <c r="JA27" s="51"/>
      <c r="JB27" s="51"/>
      <c r="JC27" s="51"/>
      <c r="JD27" s="51"/>
      <c r="JE27" s="51"/>
      <c r="JF27" s="51"/>
      <c r="JG27" s="51"/>
      <c r="JH27" s="51"/>
      <c r="JI27" s="51"/>
      <c r="JJ27" s="51"/>
      <c r="JK27" s="51"/>
      <c r="JL27" s="51"/>
      <c r="JM27" s="51"/>
      <c r="JN27" s="51"/>
      <c r="JO27" s="51"/>
      <c r="JP27" s="51"/>
      <c r="JQ27" s="51"/>
      <c r="JR27" s="51"/>
      <c r="JS27" s="51"/>
      <c r="JT27" s="51"/>
      <c r="JU27" s="51"/>
      <c r="JV27" s="51"/>
      <c r="JW27" s="51"/>
      <c r="JX27" s="51"/>
      <c r="JY27" s="51"/>
      <c r="JZ27" s="51"/>
      <c r="KA27" s="51"/>
      <c r="KB27" s="51"/>
      <c r="KC27" s="51"/>
      <c r="KD27" s="51"/>
      <c r="KE27" s="51"/>
      <c r="KF27" s="51"/>
      <c r="KG27" s="51"/>
      <c r="KH27" s="51"/>
      <c r="KI27" s="51"/>
      <c r="KJ27" s="51"/>
      <c r="KK27" s="51"/>
      <c r="KL27" s="51"/>
      <c r="KM27" s="51"/>
      <c r="KN27" s="51"/>
      <c r="KO27" s="51"/>
      <c r="KP27" s="51"/>
      <c r="KQ27" s="51"/>
      <c r="KR27" s="51"/>
      <c r="KS27" s="51"/>
      <c r="KT27" s="51"/>
      <c r="KU27" s="51"/>
      <c r="KV27" s="51"/>
      <c r="KW27" s="51"/>
      <c r="KX27" s="51"/>
      <c r="KY27" s="51"/>
      <c r="KZ27" s="51"/>
      <c r="LA27" s="51"/>
      <c r="LB27" s="51"/>
      <c r="LC27" s="51"/>
      <c r="LD27" s="51"/>
      <c r="LE27" s="51"/>
      <c r="LF27" s="51"/>
      <c r="LG27" s="51"/>
      <c r="LH27" s="51"/>
      <c r="LI27" s="51"/>
      <c r="LJ27" s="51"/>
      <c r="LK27" s="51"/>
      <c r="LL27" s="51"/>
      <c r="LM27" s="51"/>
      <c r="LN27" s="51"/>
      <c r="LO27" s="51"/>
      <c r="LP27" s="51"/>
      <c r="LQ27" s="51"/>
      <c r="LR27" s="51"/>
      <c r="LS27" s="51"/>
      <c r="LT27" s="51"/>
      <c r="LU27" s="51"/>
      <c r="LV27" s="51"/>
      <c r="LW27" s="51"/>
      <c r="LX27" s="51"/>
      <c r="LY27" s="51"/>
      <c r="LZ27" s="51"/>
      <c r="MA27" s="51"/>
      <c r="MB27" s="51"/>
      <c r="MC27" s="51"/>
      <c r="MD27" s="51"/>
      <c r="ME27" s="51"/>
      <c r="MF27" s="51"/>
      <c r="MG27" s="51"/>
      <c r="MH27" s="51"/>
      <c r="MI27" s="51"/>
      <c r="MJ27" s="51"/>
      <c r="MK27" s="51"/>
      <c r="ML27" s="51"/>
      <c r="MM27" s="51"/>
      <c r="MN27" s="51"/>
      <c r="MO27" s="51"/>
      <c r="MP27" s="51"/>
      <c r="MQ27" s="51"/>
      <c r="MR27" s="51"/>
      <c r="MS27" s="51"/>
      <c r="MT27" s="51"/>
      <c r="MU27" s="51"/>
      <c r="MV27" s="51"/>
      <c r="MW27" s="51"/>
      <c r="MX27" s="51"/>
      <c r="MY27" s="51"/>
      <c r="MZ27" s="51"/>
      <c r="NA27" s="51"/>
      <c r="NB27" s="51"/>
      <c r="NC27" s="51"/>
      <c r="ND27" s="51"/>
      <c r="NE27" s="51"/>
      <c r="NF27" s="51"/>
      <c r="NG27" s="51"/>
      <c r="NH27" s="51"/>
      <c r="NI27" s="51"/>
      <c r="NJ27" s="51"/>
      <c r="NK27" s="51"/>
      <c r="NL27" s="51"/>
      <c r="NM27" s="51"/>
      <c r="NN27" s="51"/>
      <c r="NO27" s="51"/>
      <c r="NP27" s="51"/>
      <c r="NQ27" s="51"/>
      <c r="NR27" s="51"/>
      <c r="NS27" s="51"/>
      <c r="NT27" s="51"/>
      <c r="NU27" s="51"/>
      <c r="NV27" s="51"/>
      <c r="NW27" s="51"/>
      <c r="OA27" s="52">
        <v>0</v>
      </c>
    </row>
    <row r="28" spans="1:391" s="35" customFormat="1" ht="37.5" customHeight="1" thickBot="1" x14ac:dyDescent="0.25">
      <c r="A28" s="298" t="s">
        <v>92</v>
      </c>
      <c r="B28" s="298"/>
      <c r="C28" s="119">
        <f t="shared" ref="C28:J28" si="14">C29+C33</f>
        <v>14686980.460000001</v>
      </c>
      <c r="D28" s="119">
        <f t="shared" si="14"/>
        <v>14664456.169999998</v>
      </c>
      <c r="E28" s="119">
        <f t="shared" si="14"/>
        <v>13929305.649999999</v>
      </c>
      <c r="F28" s="119">
        <f t="shared" si="14"/>
        <v>14376124.16</v>
      </c>
      <c r="G28" s="119">
        <f t="shared" si="14"/>
        <v>13533338.180000002</v>
      </c>
      <c r="H28" s="119">
        <f t="shared" si="14"/>
        <v>15407944.629999999</v>
      </c>
      <c r="I28" s="119">
        <f t="shared" si="14"/>
        <v>14369828.630000001</v>
      </c>
      <c r="J28" s="119">
        <f t="shared" si="14"/>
        <v>15307227.310000002</v>
      </c>
      <c r="K28" s="119">
        <f t="shared" ref="K28:N28" si="15">K29+K33</f>
        <v>14275563.25</v>
      </c>
      <c r="L28" s="119">
        <f t="shared" si="15"/>
        <v>14330997.829999998</v>
      </c>
      <c r="M28" s="119">
        <f t="shared" si="15"/>
        <v>18692635.630000003</v>
      </c>
      <c r="N28" s="119">
        <f t="shared" si="15"/>
        <v>25209684.979999997</v>
      </c>
      <c r="O28" s="119">
        <f t="shared" ref="O28" si="16">O29+O33</f>
        <v>188784086.88</v>
      </c>
      <c r="P28" s="84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</row>
    <row r="29" spans="1:391" s="37" customFormat="1" ht="28.5" customHeight="1" thickBot="1" x14ac:dyDescent="0.25">
      <c r="A29" s="299" t="s">
        <v>28</v>
      </c>
      <c r="B29" s="299"/>
      <c r="C29" s="139">
        <f t="shared" ref="C29:J29" si="17">C30+C31+C32</f>
        <v>11384273.33</v>
      </c>
      <c r="D29" s="139">
        <f t="shared" si="17"/>
        <v>11430163.569999998</v>
      </c>
      <c r="E29" s="139">
        <f t="shared" si="17"/>
        <v>10793427.869999999</v>
      </c>
      <c r="F29" s="139">
        <f t="shared" si="17"/>
        <v>11248604.560000001</v>
      </c>
      <c r="G29" s="139">
        <f t="shared" si="17"/>
        <v>10410743.770000001</v>
      </c>
      <c r="H29" s="139">
        <f t="shared" si="17"/>
        <v>12274501.279999999</v>
      </c>
      <c r="I29" s="139">
        <f t="shared" si="17"/>
        <v>11272462.050000001</v>
      </c>
      <c r="J29" s="139">
        <f t="shared" si="17"/>
        <v>12210499.270000001</v>
      </c>
      <c r="K29" s="139">
        <f t="shared" ref="K29:N29" si="18">K30+K31+K32</f>
        <v>11173500.950000001</v>
      </c>
      <c r="L29" s="139">
        <f t="shared" si="18"/>
        <v>11243084.369999999</v>
      </c>
      <c r="M29" s="139">
        <f t="shared" si="18"/>
        <v>11414272.970000001</v>
      </c>
      <c r="N29" s="139">
        <f t="shared" si="18"/>
        <v>22197711.069999997</v>
      </c>
      <c r="O29" s="139">
        <f>O30+O31+O32</f>
        <v>147053245.06</v>
      </c>
      <c r="P29" s="94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 s="36"/>
      <c r="IO29" s="36"/>
      <c r="IP29" s="36"/>
      <c r="IQ29" s="36"/>
      <c r="IR29" s="36"/>
      <c r="IS29" s="36"/>
      <c r="IT29" s="36"/>
      <c r="IU29" s="36"/>
      <c r="IV29" s="36"/>
      <c r="IW29" s="36"/>
      <c r="IX29" s="36"/>
      <c r="IY29" s="36"/>
      <c r="IZ29" s="36"/>
      <c r="JA29" s="36"/>
      <c r="JB29" s="36"/>
      <c r="JC29" s="36"/>
      <c r="JD29" s="36"/>
      <c r="JE29" s="36"/>
      <c r="JF29" s="36"/>
      <c r="JG29" s="36"/>
      <c r="JH29" s="36"/>
      <c r="JI29" s="36"/>
      <c r="JJ29" s="36"/>
      <c r="JK29" s="36"/>
      <c r="JL29" s="36"/>
      <c r="JM29" s="36"/>
      <c r="JN29" s="36"/>
      <c r="JO29" s="36"/>
      <c r="JP29" s="36"/>
      <c r="JQ29" s="36"/>
      <c r="JR29" s="36"/>
      <c r="JS29" s="36"/>
      <c r="JT29" s="36"/>
      <c r="JU29" s="36"/>
      <c r="JV29" s="36"/>
      <c r="JW29" s="36"/>
      <c r="JX29" s="36"/>
      <c r="JY29" s="36"/>
      <c r="JZ29" s="36"/>
      <c r="KA29" s="36"/>
      <c r="KB29" s="36"/>
      <c r="KC29" s="36"/>
      <c r="KD29" s="36"/>
      <c r="KE29" s="36"/>
      <c r="KF29" s="36"/>
      <c r="KG29" s="36"/>
      <c r="KH29" s="36"/>
      <c r="KI29" s="36"/>
      <c r="KJ29" s="36"/>
      <c r="KK29" s="36"/>
      <c r="KL29" s="36"/>
      <c r="KM29" s="36"/>
      <c r="KN29" s="36"/>
      <c r="KO29" s="36"/>
      <c r="KP29" s="36"/>
      <c r="KQ29" s="36"/>
      <c r="KR29" s="36"/>
      <c r="KS29" s="36"/>
      <c r="KT29" s="36"/>
      <c r="KU29" s="36"/>
      <c r="KV29" s="36"/>
      <c r="KW29" s="36"/>
      <c r="KX29" s="36"/>
      <c r="KY29" s="36"/>
      <c r="KZ29" s="36"/>
      <c r="LA29" s="36"/>
      <c r="LB29" s="36"/>
      <c r="LC29" s="36"/>
      <c r="LD29" s="36"/>
      <c r="LE29" s="36"/>
      <c r="LF29" s="36"/>
      <c r="LG29" s="36"/>
      <c r="LH29" s="36"/>
      <c r="LI29" s="36"/>
      <c r="LJ29" s="36"/>
      <c r="LK29" s="36"/>
      <c r="LL29" s="36"/>
      <c r="LM29" s="36"/>
      <c r="LN29" s="36"/>
      <c r="LO29" s="36"/>
      <c r="LP29" s="36"/>
      <c r="LQ29" s="36"/>
      <c r="LR29" s="36"/>
      <c r="LS29" s="36"/>
      <c r="LT29" s="36"/>
      <c r="LU29" s="36"/>
      <c r="LV29" s="36"/>
      <c r="LW29" s="36"/>
      <c r="LX29" s="36"/>
      <c r="LY29" s="36"/>
      <c r="LZ29" s="36"/>
      <c r="MA29" s="36"/>
      <c r="MB29" s="36"/>
      <c r="MC29" s="36"/>
      <c r="MD29" s="36"/>
      <c r="ME29" s="36"/>
      <c r="MF29" s="36"/>
      <c r="MG29" s="36"/>
      <c r="MH29" s="36"/>
      <c r="MI29" s="36"/>
      <c r="MJ29" s="36"/>
      <c r="MK29" s="36"/>
      <c r="ML29" s="36"/>
      <c r="MM29" s="36"/>
      <c r="MN29" s="36"/>
      <c r="MO29" s="36"/>
      <c r="MP29" s="36"/>
      <c r="MQ29" s="36"/>
      <c r="MR29" s="36"/>
      <c r="MS29" s="36"/>
      <c r="MT29" s="36"/>
      <c r="MU29" s="36"/>
      <c r="MV29" s="36"/>
      <c r="MW29" s="36"/>
      <c r="MX29" s="36"/>
      <c r="MY29" s="36"/>
      <c r="MZ29" s="36"/>
      <c r="NA29" s="36"/>
      <c r="NB29" s="36"/>
      <c r="NC29" s="36"/>
      <c r="ND29" s="36"/>
      <c r="NE29" s="36"/>
      <c r="NF29" s="36"/>
      <c r="NG29" s="36"/>
      <c r="NH29" s="36"/>
      <c r="NI29" s="36"/>
      <c r="NJ29" s="36"/>
      <c r="NK29" s="36"/>
      <c r="NL29" s="36"/>
      <c r="NM29" s="36"/>
      <c r="NN29" s="36"/>
      <c r="NO29" s="36"/>
      <c r="NP29" s="36"/>
      <c r="NQ29" s="36"/>
      <c r="NR29" s="36"/>
      <c r="NS29" s="36"/>
      <c r="NT29" s="36"/>
      <c r="NU29" s="36"/>
      <c r="NV29" s="36"/>
      <c r="NW29" s="36"/>
    </row>
    <row r="30" spans="1:391" s="55" customFormat="1" ht="21" customHeight="1" thickBot="1" x14ac:dyDescent="0.35">
      <c r="A30" s="140" t="s">
        <v>17</v>
      </c>
      <c r="B30" s="141" t="s">
        <v>34</v>
      </c>
      <c r="C30" s="142">
        <v>10881532.939999999</v>
      </c>
      <c r="D30" s="142">
        <v>10923668.439999999</v>
      </c>
      <c r="E30" s="142">
        <v>10294283.9</v>
      </c>
      <c r="F30" s="142">
        <v>10752059.34</v>
      </c>
      <c r="G30" s="142">
        <v>9952641.1300000008</v>
      </c>
      <c r="H30" s="142">
        <v>11842635.960000001</v>
      </c>
      <c r="I30" s="142">
        <v>10863659.810000001</v>
      </c>
      <c r="J30" s="142">
        <v>11858332.300000001</v>
      </c>
      <c r="K30" s="142">
        <v>10842582.34</v>
      </c>
      <c r="L30" s="142">
        <v>10923125.369999999</v>
      </c>
      <c r="M30" s="142">
        <v>11003322.439999999</v>
      </c>
      <c r="N30" s="142">
        <v>21864967.329999998</v>
      </c>
      <c r="O30" s="143">
        <f>SUM(C30:N30)</f>
        <v>142002811.30000001</v>
      </c>
      <c r="P30" s="91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56"/>
      <c r="IO30" s="56"/>
      <c r="IP30" s="56"/>
      <c r="IQ30" s="56"/>
      <c r="IR30" s="56"/>
      <c r="IS30" s="56"/>
      <c r="IT30" s="56"/>
      <c r="IU30" s="56"/>
      <c r="IV30" s="56"/>
      <c r="IW30" s="56"/>
      <c r="IX30" s="56"/>
      <c r="IY30" s="56"/>
      <c r="IZ30" s="56"/>
      <c r="JA30" s="56"/>
      <c r="JB30" s="56"/>
      <c r="JC30" s="56"/>
      <c r="JD30" s="56"/>
      <c r="JE30" s="56"/>
      <c r="JF30" s="56"/>
      <c r="JG30" s="56"/>
      <c r="JH30" s="56"/>
      <c r="JI30" s="56"/>
      <c r="JJ30" s="56"/>
      <c r="JK30" s="56"/>
      <c r="JL30" s="56"/>
      <c r="JM30" s="56"/>
      <c r="JN30" s="56"/>
      <c r="JO30" s="56"/>
      <c r="JP30" s="56"/>
      <c r="JQ30" s="56"/>
      <c r="JR30" s="56"/>
      <c r="JS30" s="56"/>
      <c r="JT30" s="56"/>
      <c r="JU30" s="56"/>
      <c r="JV30" s="56"/>
      <c r="JW30" s="56"/>
      <c r="JX30" s="56"/>
      <c r="JY30" s="56"/>
      <c r="JZ30" s="56"/>
      <c r="KA30" s="56"/>
      <c r="KB30" s="56"/>
      <c r="KC30" s="56"/>
      <c r="KD30" s="56"/>
      <c r="KE30" s="56"/>
      <c r="KF30" s="56"/>
      <c r="KG30" s="56"/>
      <c r="KH30" s="56"/>
      <c r="KI30" s="56"/>
      <c r="KJ30" s="56"/>
      <c r="KK30" s="56"/>
      <c r="KL30" s="56"/>
      <c r="KM30" s="56"/>
      <c r="KN30" s="56"/>
      <c r="KO30" s="56"/>
      <c r="KP30" s="56"/>
      <c r="KQ30" s="56"/>
      <c r="KR30" s="56"/>
      <c r="KS30" s="56"/>
      <c r="KT30" s="56"/>
      <c r="KU30" s="56"/>
      <c r="KV30" s="56"/>
      <c r="KW30" s="56"/>
      <c r="KX30" s="56"/>
      <c r="KY30" s="56"/>
      <c r="KZ30" s="56"/>
      <c r="LA30" s="56"/>
      <c r="LB30" s="56"/>
      <c r="LC30" s="56"/>
      <c r="LD30" s="56"/>
      <c r="LE30" s="56"/>
      <c r="LF30" s="56"/>
      <c r="LG30" s="56"/>
      <c r="LH30" s="56"/>
      <c r="LI30" s="56"/>
      <c r="LJ30" s="56"/>
      <c r="LK30" s="56"/>
      <c r="LL30" s="56"/>
      <c r="LM30" s="56"/>
      <c r="LN30" s="56"/>
      <c r="LO30" s="56"/>
      <c r="LP30" s="56"/>
      <c r="LQ30" s="56"/>
      <c r="LR30" s="56"/>
      <c r="LS30" s="56"/>
      <c r="LT30" s="56"/>
      <c r="LU30" s="56"/>
      <c r="LV30" s="56"/>
      <c r="LW30" s="56"/>
      <c r="LX30" s="56"/>
      <c r="LY30" s="56"/>
      <c r="LZ30" s="56"/>
      <c r="MA30" s="56"/>
      <c r="MB30" s="56"/>
      <c r="MC30" s="56"/>
      <c r="MD30" s="56"/>
      <c r="ME30" s="56"/>
      <c r="MF30" s="56"/>
      <c r="MG30" s="56"/>
      <c r="MH30" s="56"/>
      <c r="MI30" s="56"/>
      <c r="MJ30" s="56"/>
      <c r="MK30" s="56"/>
      <c r="ML30" s="56"/>
      <c r="MM30" s="56"/>
      <c r="MN30" s="56"/>
      <c r="MO30" s="56"/>
      <c r="MP30" s="56"/>
      <c r="MQ30" s="56"/>
      <c r="MR30" s="56"/>
      <c r="MS30" s="56"/>
      <c r="MT30" s="56"/>
      <c r="MU30" s="56"/>
      <c r="MV30" s="56"/>
      <c r="MW30" s="56"/>
      <c r="MX30" s="56"/>
      <c r="MY30" s="56"/>
      <c r="MZ30" s="56"/>
      <c r="NA30" s="56"/>
      <c r="NB30" s="56"/>
      <c r="NC30" s="56"/>
      <c r="ND30" s="56"/>
      <c r="NE30" s="56"/>
      <c r="NF30" s="56"/>
      <c r="NG30" s="56"/>
      <c r="NH30" s="56"/>
      <c r="NI30" s="56"/>
      <c r="NJ30" s="56"/>
      <c r="NK30" s="56"/>
      <c r="NL30" s="56"/>
      <c r="NM30" s="56"/>
      <c r="NN30" s="56"/>
      <c r="NO30" s="56"/>
      <c r="NP30" s="56"/>
      <c r="NQ30" s="56"/>
      <c r="NR30" s="56"/>
      <c r="NS30" s="56"/>
      <c r="NT30" s="56"/>
      <c r="NU30" s="56"/>
      <c r="NV30" s="56"/>
      <c r="NW30" s="56"/>
    </row>
    <row r="31" spans="1:391" s="55" customFormat="1" ht="27.75" customHeight="1" thickBot="1" x14ac:dyDescent="0.35">
      <c r="A31" s="144" t="s">
        <v>69</v>
      </c>
      <c r="B31" s="145" t="s">
        <v>70</v>
      </c>
      <c r="C31" s="146">
        <v>423213.21</v>
      </c>
      <c r="D31" s="146">
        <v>426967.95</v>
      </c>
      <c r="E31" s="146">
        <v>419616.79</v>
      </c>
      <c r="F31" s="146">
        <v>422256.72</v>
      </c>
      <c r="G31" s="146">
        <v>383814.14</v>
      </c>
      <c r="H31" s="146">
        <v>354993.45</v>
      </c>
      <c r="I31" s="146">
        <v>331678.34000000003</v>
      </c>
      <c r="J31" s="146">
        <v>275043.07</v>
      </c>
      <c r="K31" s="146">
        <v>253794.71</v>
      </c>
      <c r="L31" s="146">
        <v>225496.03</v>
      </c>
      <c r="M31" s="146">
        <v>211547.23</v>
      </c>
      <c r="N31" s="146">
        <v>233042.09</v>
      </c>
      <c r="O31" s="143">
        <f t="shared" ref="O31:O32" si="19">SUM(C31:N31)</f>
        <v>3961463.7299999995</v>
      </c>
      <c r="P31" s="91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53"/>
      <c r="JJ31" s="53"/>
      <c r="JK31" s="53"/>
      <c r="JL31" s="53"/>
      <c r="JM31" s="53"/>
      <c r="JN31" s="53"/>
      <c r="JO31" s="53"/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53"/>
      <c r="KB31" s="53"/>
      <c r="KC31" s="53"/>
      <c r="KD31" s="53"/>
      <c r="KE31" s="53"/>
      <c r="KF31" s="53"/>
      <c r="KG31" s="53"/>
      <c r="KH31" s="53"/>
      <c r="KI31" s="53"/>
      <c r="KJ31" s="53"/>
      <c r="KK31" s="53"/>
      <c r="KL31" s="53"/>
      <c r="KM31" s="53"/>
      <c r="KN31" s="53"/>
      <c r="KO31" s="53"/>
      <c r="KP31" s="53"/>
      <c r="KQ31" s="53"/>
      <c r="KR31" s="53"/>
      <c r="KS31" s="53"/>
      <c r="KT31" s="53"/>
      <c r="KU31" s="53"/>
      <c r="KV31" s="53"/>
      <c r="KW31" s="53"/>
      <c r="KX31" s="53"/>
      <c r="KY31" s="53"/>
      <c r="KZ31" s="53"/>
      <c r="LA31" s="53"/>
      <c r="LB31" s="53"/>
      <c r="LC31" s="53"/>
      <c r="LD31" s="53"/>
      <c r="LE31" s="53"/>
      <c r="LF31" s="53"/>
      <c r="LG31" s="53"/>
      <c r="LH31" s="53"/>
      <c r="LI31" s="53"/>
      <c r="LJ31" s="53"/>
      <c r="LK31" s="53"/>
      <c r="LL31" s="53"/>
      <c r="LM31" s="53"/>
      <c r="LN31" s="53"/>
      <c r="LO31" s="53"/>
      <c r="LP31" s="53"/>
      <c r="LQ31" s="53"/>
      <c r="LR31" s="53"/>
      <c r="LS31" s="53"/>
      <c r="LT31" s="53"/>
      <c r="LU31" s="53"/>
      <c r="LV31" s="53"/>
      <c r="LW31" s="53"/>
      <c r="LX31" s="53"/>
      <c r="LY31" s="53"/>
      <c r="LZ31" s="53"/>
      <c r="MA31" s="53"/>
      <c r="MB31" s="53"/>
      <c r="MC31" s="53"/>
      <c r="MD31" s="53"/>
      <c r="ME31" s="53"/>
      <c r="MF31" s="53"/>
      <c r="MG31" s="53"/>
      <c r="MH31" s="53"/>
      <c r="MI31" s="53"/>
      <c r="MJ31" s="53"/>
      <c r="MK31" s="53"/>
      <c r="ML31" s="53"/>
      <c r="MM31" s="53"/>
      <c r="MN31" s="53"/>
      <c r="MO31" s="53"/>
      <c r="MP31" s="53"/>
      <c r="MQ31" s="53"/>
      <c r="MR31" s="53"/>
      <c r="MS31" s="53"/>
      <c r="MT31" s="53"/>
      <c r="MU31" s="53"/>
      <c r="MV31" s="53"/>
      <c r="MW31" s="53"/>
      <c r="MX31" s="53"/>
      <c r="MY31" s="53"/>
      <c r="MZ31" s="53"/>
      <c r="NA31" s="53"/>
      <c r="NB31" s="53"/>
      <c r="NC31" s="53"/>
      <c r="ND31" s="53"/>
      <c r="NE31" s="53"/>
      <c r="NF31" s="53"/>
      <c r="NG31" s="53"/>
      <c r="NH31" s="53"/>
      <c r="NI31" s="53"/>
      <c r="NJ31" s="53"/>
      <c r="NK31" s="53"/>
      <c r="NL31" s="53"/>
      <c r="NM31" s="53"/>
      <c r="NN31" s="53"/>
      <c r="NO31" s="53"/>
      <c r="NP31" s="53"/>
      <c r="NQ31" s="53"/>
      <c r="NR31" s="53"/>
      <c r="NS31" s="53"/>
      <c r="NT31" s="53"/>
      <c r="NU31" s="53"/>
      <c r="NV31" s="53"/>
      <c r="NW31" s="53"/>
    </row>
    <row r="32" spans="1:391" s="55" customFormat="1" ht="32.25" customHeight="1" thickBot="1" x14ac:dyDescent="0.35">
      <c r="A32" s="147" t="s">
        <v>71</v>
      </c>
      <c r="B32" s="148" t="s">
        <v>72</v>
      </c>
      <c r="C32" s="146">
        <v>79527.179999999993</v>
      </c>
      <c r="D32" s="149">
        <v>79527.179999999993</v>
      </c>
      <c r="E32" s="149">
        <v>79527.179999999993</v>
      </c>
      <c r="F32" s="149">
        <v>74288.5</v>
      </c>
      <c r="G32" s="146">
        <v>74288.5</v>
      </c>
      <c r="H32" s="149">
        <v>76871.87</v>
      </c>
      <c r="I32" s="149">
        <v>77123.899999999994</v>
      </c>
      <c r="J32" s="149">
        <v>77123.899999999994</v>
      </c>
      <c r="K32" s="146">
        <v>77123.899999999994</v>
      </c>
      <c r="L32" s="149">
        <v>94462.97</v>
      </c>
      <c r="M32" s="149">
        <v>199403.3</v>
      </c>
      <c r="N32" s="149">
        <v>99701.65</v>
      </c>
      <c r="O32" s="143">
        <f t="shared" si="19"/>
        <v>1088970.0299999998</v>
      </c>
      <c r="P32" s="91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53"/>
      <c r="IO32" s="53"/>
      <c r="IP32" s="53"/>
      <c r="IQ32" s="53"/>
      <c r="IR32" s="53"/>
      <c r="IS32" s="53"/>
      <c r="IT32" s="53"/>
      <c r="IU32" s="53"/>
      <c r="IV32" s="53"/>
      <c r="IW32" s="53"/>
      <c r="IX32" s="53"/>
      <c r="IY32" s="53"/>
      <c r="IZ32" s="53"/>
      <c r="JA32" s="53"/>
      <c r="JB32" s="53"/>
      <c r="JC32" s="53"/>
      <c r="JD32" s="53"/>
      <c r="JE32" s="53"/>
      <c r="JF32" s="53"/>
      <c r="JG32" s="53"/>
      <c r="JH32" s="53"/>
      <c r="JI32" s="53"/>
      <c r="JJ32" s="53"/>
      <c r="JK32" s="53"/>
      <c r="JL32" s="53"/>
      <c r="JM32" s="53"/>
      <c r="JN32" s="53"/>
      <c r="JO32" s="53"/>
      <c r="JP32" s="53"/>
      <c r="JQ32" s="53"/>
      <c r="JR32" s="53"/>
      <c r="JS32" s="53"/>
      <c r="JT32" s="53"/>
      <c r="JU32" s="53"/>
      <c r="JV32" s="53"/>
      <c r="JW32" s="53"/>
      <c r="JX32" s="53"/>
      <c r="JY32" s="53"/>
      <c r="JZ32" s="53"/>
      <c r="KA32" s="53"/>
      <c r="KB32" s="53"/>
      <c r="KC32" s="53"/>
      <c r="KD32" s="53"/>
      <c r="KE32" s="53"/>
      <c r="KF32" s="53"/>
      <c r="KG32" s="53"/>
      <c r="KH32" s="53"/>
      <c r="KI32" s="53"/>
      <c r="KJ32" s="53"/>
      <c r="KK32" s="53"/>
      <c r="KL32" s="53"/>
      <c r="KM32" s="53"/>
      <c r="KN32" s="53"/>
      <c r="KO32" s="53"/>
      <c r="KP32" s="53"/>
      <c r="KQ32" s="53"/>
      <c r="KR32" s="53"/>
      <c r="KS32" s="53"/>
      <c r="KT32" s="53"/>
      <c r="KU32" s="53"/>
      <c r="KV32" s="53"/>
      <c r="KW32" s="53"/>
      <c r="KX32" s="53"/>
      <c r="KY32" s="53"/>
      <c r="KZ32" s="53"/>
      <c r="LA32" s="53"/>
      <c r="LB32" s="53"/>
      <c r="LC32" s="53"/>
      <c r="LD32" s="53"/>
      <c r="LE32" s="53"/>
      <c r="LF32" s="53"/>
      <c r="LG32" s="53"/>
      <c r="LH32" s="53"/>
      <c r="LI32" s="53"/>
      <c r="LJ32" s="53"/>
      <c r="LK32" s="53"/>
      <c r="LL32" s="53"/>
      <c r="LM32" s="53"/>
      <c r="LN32" s="53"/>
      <c r="LO32" s="53"/>
      <c r="LP32" s="53"/>
      <c r="LQ32" s="53"/>
      <c r="LR32" s="53"/>
      <c r="LS32" s="53"/>
      <c r="LT32" s="53"/>
      <c r="LU32" s="53"/>
      <c r="LV32" s="53"/>
      <c r="LW32" s="53"/>
      <c r="LX32" s="53"/>
      <c r="LY32" s="53"/>
      <c r="LZ32" s="53"/>
      <c r="MA32" s="53"/>
      <c r="MB32" s="53"/>
      <c r="MC32" s="53"/>
      <c r="MD32" s="53"/>
      <c r="ME32" s="53"/>
      <c r="MF32" s="53"/>
      <c r="MG32" s="53"/>
      <c r="MH32" s="53"/>
      <c r="MI32" s="53"/>
      <c r="MJ32" s="53"/>
      <c r="MK32" s="53"/>
      <c r="ML32" s="53"/>
      <c r="MM32" s="53"/>
      <c r="MN32" s="53"/>
      <c r="MO32" s="53"/>
      <c r="MP32" s="53"/>
      <c r="MQ32" s="53"/>
      <c r="MR32" s="53"/>
      <c r="MS32" s="53"/>
      <c r="MT32" s="53"/>
      <c r="MU32" s="53"/>
      <c r="MV32" s="53"/>
      <c r="MW32" s="53"/>
      <c r="MX32" s="53"/>
      <c r="MY32" s="53"/>
      <c r="MZ32" s="53"/>
      <c r="NA32" s="53"/>
      <c r="NB32" s="53"/>
      <c r="NC32" s="53"/>
      <c r="ND32" s="53"/>
      <c r="NE32" s="53"/>
      <c r="NF32" s="53"/>
      <c r="NG32" s="53"/>
      <c r="NH32" s="53"/>
      <c r="NI32" s="53"/>
      <c r="NJ32" s="53"/>
      <c r="NK32" s="53"/>
      <c r="NL32" s="53"/>
      <c r="NM32" s="53"/>
      <c r="NN32" s="53"/>
      <c r="NO32" s="53"/>
      <c r="NP32" s="53"/>
      <c r="NQ32" s="53"/>
      <c r="NR32" s="53"/>
      <c r="NS32" s="53"/>
      <c r="NT32" s="53"/>
      <c r="NU32" s="53"/>
      <c r="NV32" s="53"/>
      <c r="NW32" s="53"/>
    </row>
    <row r="33" spans="1:387" s="38" customFormat="1" ht="30.75" customHeight="1" thickBot="1" x14ac:dyDescent="0.45">
      <c r="A33" s="300" t="s">
        <v>35</v>
      </c>
      <c r="B33" s="301"/>
      <c r="C33" s="150">
        <f t="shared" ref="C33:J33" si="20">C34+C38+C35+C36+C37</f>
        <v>3302707.13</v>
      </c>
      <c r="D33" s="150">
        <f t="shared" si="20"/>
        <v>3234292.6</v>
      </c>
      <c r="E33" s="150">
        <f t="shared" si="20"/>
        <v>3135877.78</v>
      </c>
      <c r="F33" s="150">
        <f t="shared" si="20"/>
        <v>3127519.6</v>
      </c>
      <c r="G33" s="150">
        <f t="shared" si="20"/>
        <v>3122594.41</v>
      </c>
      <c r="H33" s="150">
        <f t="shared" si="20"/>
        <v>3133443.35</v>
      </c>
      <c r="I33" s="150">
        <f t="shared" si="20"/>
        <v>3097366.58</v>
      </c>
      <c r="J33" s="150">
        <f t="shared" si="20"/>
        <v>3096728.04</v>
      </c>
      <c r="K33" s="150">
        <f t="shared" ref="K33:N33" si="21">K34+K38+K35+K36+K37</f>
        <v>3102062.3</v>
      </c>
      <c r="L33" s="150">
        <f t="shared" si="21"/>
        <v>3087913.46</v>
      </c>
      <c r="M33" s="150">
        <f t="shared" si="21"/>
        <v>7278362.6600000001</v>
      </c>
      <c r="N33" s="150">
        <f t="shared" si="21"/>
        <v>3011973.91</v>
      </c>
      <c r="O33" s="150">
        <f t="shared" ref="O33" si="22">O34+O38+O35+O36+O37</f>
        <v>41730841.820000008</v>
      </c>
      <c r="P33" s="94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16"/>
      <c r="NP33" s="16"/>
      <c r="NQ33" s="16"/>
      <c r="NR33" s="16"/>
      <c r="NS33" s="16"/>
      <c r="NT33" s="16"/>
      <c r="NU33" s="16"/>
      <c r="NV33" s="16"/>
      <c r="NW33" s="16"/>
    </row>
    <row r="34" spans="1:387" s="57" customFormat="1" ht="24.75" customHeight="1" x14ac:dyDescent="0.3">
      <c r="A34" s="151" t="s">
        <v>77</v>
      </c>
      <c r="B34" s="152" t="s">
        <v>47</v>
      </c>
      <c r="C34" s="153">
        <v>3302707.13</v>
      </c>
      <c r="D34" s="153">
        <v>3234292.6</v>
      </c>
      <c r="E34" s="153">
        <v>3135877.78</v>
      </c>
      <c r="F34" s="153">
        <v>3127519.6</v>
      </c>
      <c r="G34" s="153">
        <v>3122594.41</v>
      </c>
      <c r="H34" s="153">
        <v>3133443.35</v>
      </c>
      <c r="I34" s="153">
        <v>3097366.58</v>
      </c>
      <c r="J34" s="153">
        <v>3096728.04</v>
      </c>
      <c r="K34" s="153">
        <v>3102062.3</v>
      </c>
      <c r="L34" s="153">
        <v>3087913.46</v>
      </c>
      <c r="M34" s="153">
        <v>7278362.6600000001</v>
      </c>
      <c r="N34" s="153">
        <v>3011973.91</v>
      </c>
      <c r="O34" s="154">
        <f>SUM(C34:N34)</f>
        <v>41730841.820000008</v>
      </c>
      <c r="P34" s="95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3"/>
      <c r="IO34" s="73"/>
      <c r="IP34" s="73"/>
      <c r="IQ34" s="73"/>
      <c r="IR34" s="73"/>
      <c r="IS34" s="73"/>
      <c r="IT34" s="73"/>
      <c r="IU34" s="73"/>
      <c r="IV34" s="73"/>
      <c r="IW34" s="73"/>
      <c r="IX34" s="73"/>
      <c r="IY34" s="73"/>
      <c r="IZ34" s="73"/>
      <c r="JA34" s="73"/>
      <c r="JB34" s="73"/>
      <c r="JC34" s="73"/>
      <c r="JD34" s="73"/>
      <c r="JE34" s="73"/>
      <c r="JF34" s="73"/>
      <c r="JG34" s="73"/>
      <c r="JH34" s="73"/>
      <c r="JI34" s="73"/>
      <c r="JJ34" s="73"/>
      <c r="JK34" s="73"/>
      <c r="JL34" s="73"/>
      <c r="JM34" s="73"/>
      <c r="JN34" s="73"/>
      <c r="JO34" s="73"/>
      <c r="JP34" s="73"/>
      <c r="JQ34" s="73"/>
      <c r="JR34" s="73"/>
      <c r="JS34" s="73"/>
      <c r="JT34" s="73"/>
      <c r="JU34" s="73"/>
      <c r="JV34" s="73"/>
      <c r="JW34" s="73"/>
      <c r="JX34" s="73"/>
      <c r="JY34" s="73"/>
      <c r="JZ34" s="73"/>
      <c r="KA34" s="73"/>
      <c r="KB34" s="73"/>
      <c r="KC34" s="73"/>
      <c r="KD34" s="73"/>
      <c r="KE34" s="73"/>
      <c r="KF34" s="73"/>
      <c r="KG34" s="73"/>
      <c r="KH34" s="73"/>
      <c r="KI34" s="73"/>
      <c r="KJ34" s="73"/>
      <c r="KK34" s="73"/>
      <c r="KL34" s="73"/>
      <c r="KM34" s="73"/>
      <c r="KN34" s="73"/>
      <c r="KO34" s="73"/>
      <c r="KP34" s="73"/>
      <c r="KQ34" s="73"/>
      <c r="KR34" s="73"/>
      <c r="KS34" s="73"/>
      <c r="KT34" s="73"/>
      <c r="KU34" s="73"/>
      <c r="KV34" s="73"/>
      <c r="KW34" s="73"/>
      <c r="KX34" s="73"/>
      <c r="KY34" s="73"/>
      <c r="KZ34" s="73"/>
      <c r="LA34" s="73"/>
      <c r="LB34" s="73"/>
      <c r="LC34" s="73"/>
      <c r="LD34" s="73"/>
      <c r="LE34" s="73"/>
      <c r="LF34" s="73"/>
      <c r="LG34" s="73"/>
      <c r="LH34" s="73"/>
      <c r="LI34" s="73"/>
      <c r="LJ34" s="73"/>
      <c r="LK34" s="73"/>
      <c r="LL34" s="73"/>
      <c r="LM34" s="73"/>
      <c r="LN34" s="73"/>
      <c r="LO34" s="73"/>
      <c r="LP34" s="73"/>
      <c r="LQ34" s="73"/>
      <c r="LR34" s="73"/>
      <c r="LS34" s="73"/>
      <c r="LT34" s="73"/>
      <c r="LU34" s="73"/>
      <c r="LV34" s="73"/>
      <c r="LW34" s="73"/>
      <c r="LX34" s="73"/>
      <c r="LY34" s="73"/>
      <c r="LZ34" s="73"/>
      <c r="MA34" s="73"/>
      <c r="MB34" s="73"/>
      <c r="MC34" s="73"/>
      <c r="MD34" s="73"/>
      <c r="ME34" s="73"/>
      <c r="MF34" s="73"/>
      <c r="MG34" s="73"/>
      <c r="MH34" s="73"/>
      <c r="MI34" s="73"/>
      <c r="MJ34" s="73"/>
      <c r="MK34" s="73"/>
      <c r="ML34" s="73"/>
      <c r="MM34" s="73"/>
      <c r="MN34" s="73"/>
      <c r="MO34" s="73"/>
      <c r="MP34" s="73"/>
      <c r="MQ34" s="73"/>
      <c r="MR34" s="73"/>
      <c r="MS34" s="73"/>
      <c r="MT34" s="73"/>
      <c r="MU34" s="73"/>
      <c r="MV34" s="73"/>
      <c r="MW34" s="73"/>
      <c r="MX34" s="73"/>
      <c r="MY34" s="73"/>
      <c r="MZ34" s="73"/>
      <c r="NA34" s="73"/>
      <c r="NB34" s="73"/>
      <c r="NC34" s="73"/>
      <c r="ND34" s="73"/>
      <c r="NE34" s="73"/>
      <c r="NF34" s="73"/>
      <c r="NG34" s="73"/>
      <c r="NH34" s="73"/>
      <c r="NI34" s="73"/>
      <c r="NJ34" s="73"/>
      <c r="NK34" s="73"/>
      <c r="NL34" s="73"/>
      <c r="NM34" s="73"/>
      <c r="NN34" s="73"/>
      <c r="NO34" s="73"/>
      <c r="NP34" s="73"/>
      <c r="NQ34" s="73"/>
      <c r="NR34" s="73"/>
      <c r="NS34" s="73"/>
      <c r="NT34" s="73"/>
      <c r="NU34" s="73"/>
      <c r="NV34" s="73"/>
      <c r="NW34" s="73"/>
    </row>
    <row r="35" spans="1:387" s="74" customFormat="1" ht="39" customHeight="1" x14ac:dyDescent="0.3">
      <c r="A35" s="155" t="s">
        <v>78</v>
      </c>
      <c r="B35" s="156" t="s">
        <v>79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9">
        <f>SUM(C35:N35)</f>
        <v>0</v>
      </c>
      <c r="P35" s="96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  <c r="IW35" s="73"/>
      <c r="IX35" s="73"/>
      <c r="IY35" s="73"/>
      <c r="IZ35" s="73"/>
      <c r="JA35" s="73"/>
      <c r="JB35" s="73"/>
      <c r="JC35" s="73"/>
      <c r="JD35" s="73"/>
      <c r="JE35" s="73"/>
      <c r="JF35" s="73"/>
      <c r="JG35" s="73"/>
      <c r="JH35" s="73"/>
      <c r="JI35" s="73"/>
      <c r="JJ35" s="73"/>
      <c r="JK35" s="73"/>
      <c r="JL35" s="73"/>
      <c r="JM35" s="73"/>
      <c r="JN35" s="73"/>
      <c r="JO35" s="73"/>
      <c r="JP35" s="73"/>
      <c r="JQ35" s="73"/>
      <c r="JR35" s="73"/>
      <c r="JS35" s="73"/>
      <c r="JT35" s="73"/>
      <c r="JU35" s="73"/>
      <c r="JV35" s="73"/>
      <c r="JW35" s="73"/>
      <c r="JX35" s="73"/>
      <c r="JY35" s="73"/>
      <c r="JZ35" s="73"/>
      <c r="KA35" s="73"/>
      <c r="KB35" s="73"/>
      <c r="KC35" s="73"/>
      <c r="KD35" s="73"/>
      <c r="KE35" s="73"/>
      <c r="KF35" s="73"/>
      <c r="KG35" s="73"/>
      <c r="KH35" s="73"/>
      <c r="KI35" s="73"/>
      <c r="KJ35" s="73"/>
      <c r="KK35" s="73"/>
      <c r="KL35" s="73"/>
      <c r="KM35" s="73"/>
      <c r="KN35" s="73"/>
      <c r="KO35" s="73"/>
      <c r="KP35" s="73"/>
      <c r="KQ35" s="73"/>
      <c r="KR35" s="73"/>
      <c r="KS35" s="73"/>
      <c r="KT35" s="73"/>
      <c r="KU35" s="73"/>
      <c r="KV35" s="73"/>
      <c r="KW35" s="73"/>
      <c r="KX35" s="73"/>
      <c r="KY35" s="73"/>
      <c r="KZ35" s="73"/>
      <c r="LA35" s="73"/>
      <c r="LB35" s="73"/>
      <c r="LC35" s="73"/>
      <c r="LD35" s="73"/>
      <c r="LE35" s="73"/>
      <c r="LF35" s="73"/>
      <c r="LG35" s="73"/>
      <c r="LH35" s="73"/>
      <c r="LI35" s="73"/>
      <c r="LJ35" s="73"/>
      <c r="LK35" s="73"/>
      <c r="LL35" s="73"/>
      <c r="LM35" s="73"/>
      <c r="LN35" s="73"/>
      <c r="LO35" s="73"/>
      <c r="LP35" s="73"/>
      <c r="LQ35" s="73"/>
      <c r="LR35" s="73"/>
      <c r="LS35" s="73"/>
      <c r="LT35" s="73"/>
      <c r="LU35" s="73"/>
      <c r="LV35" s="73"/>
      <c r="LW35" s="73"/>
      <c r="LX35" s="73"/>
      <c r="LY35" s="73"/>
      <c r="LZ35" s="73"/>
      <c r="MA35" s="73"/>
      <c r="MB35" s="73"/>
      <c r="MC35" s="73"/>
      <c r="MD35" s="73"/>
      <c r="ME35" s="73"/>
      <c r="MF35" s="73"/>
      <c r="MG35" s="73"/>
      <c r="MH35" s="73"/>
      <c r="MI35" s="73"/>
      <c r="MJ35" s="73"/>
      <c r="MK35" s="73"/>
      <c r="ML35" s="73"/>
      <c r="MM35" s="73"/>
      <c r="MN35" s="73"/>
      <c r="MO35" s="73"/>
      <c r="MP35" s="73"/>
      <c r="MQ35" s="73"/>
      <c r="MR35" s="73"/>
      <c r="MS35" s="73"/>
      <c r="MT35" s="73"/>
      <c r="MU35" s="73"/>
      <c r="MV35" s="73"/>
      <c r="MW35" s="73"/>
      <c r="MX35" s="73"/>
      <c r="MY35" s="73"/>
      <c r="MZ35" s="73"/>
      <c r="NA35" s="73"/>
      <c r="NB35" s="73"/>
      <c r="NC35" s="73"/>
      <c r="ND35" s="73"/>
      <c r="NE35" s="73"/>
      <c r="NF35" s="73"/>
      <c r="NG35" s="73"/>
      <c r="NH35" s="73"/>
      <c r="NI35" s="73"/>
      <c r="NJ35" s="73"/>
      <c r="NK35" s="73"/>
      <c r="NL35" s="73"/>
      <c r="NM35" s="73"/>
      <c r="NN35" s="73"/>
      <c r="NO35" s="73"/>
      <c r="NP35" s="73"/>
      <c r="NQ35" s="73"/>
      <c r="NR35" s="73"/>
      <c r="NS35" s="73"/>
      <c r="NT35" s="73"/>
      <c r="NU35" s="73"/>
      <c r="NV35" s="73"/>
      <c r="NW35" s="73"/>
    </row>
    <row r="36" spans="1:387" s="74" customFormat="1" ht="34.5" customHeight="1" x14ac:dyDescent="0.3">
      <c r="A36" s="160" t="s">
        <v>73</v>
      </c>
      <c r="B36" s="161" t="s">
        <v>74</v>
      </c>
      <c r="C36" s="162"/>
      <c r="D36" s="162"/>
      <c r="E36" s="162"/>
      <c r="F36" s="163"/>
      <c r="G36" s="162"/>
      <c r="H36" s="162"/>
      <c r="I36" s="162"/>
      <c r="J36" s="163"/>
      <c r="K36" s="162"/>
      <c r="L36" s="162"/>
      <c r="M36" s="162"/>
      <c r="N36" s="163"/>
      <c r="O36" s="159">
        <f t="shared" ref="O36:O38" si="23">SUM(C36:N36)</f>
        <v>0</v>
      </c>
      <c r="P36" s="111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3"/>
      <c r="IW36" s="73"/>
      <c r="IX36" s="73"/>
      <c r="IY36" s="73"/>
      <c r="IZ36" s="73"/>
      <c r="JA36" s="73"/>
      <c r="JB36" s="73"/>
      <c r="JC36" s="73"/>
      <c r="JD36" s="73"/>
      <c r="JE36" s="73"/>
      <c r="JF36" s="73"/>
      <c r="JG36" s="73"/>
      <c r="JH36" s="73"/>
      <c r="JI36" s="73"/>
      <c r="JJ36" s="73"/>
      <c r="JK36" s="73"/>
      <c r="JL36" s="73"/>
      <c r="JM36" s="73"/>
      <c r="JN36" s="73"/>
      <c r="JO36" s="73"/>
      <c r="JP36" s="73"/>
      <c r="JQ36" s="73"/>
      <c r="JR36" s="73"/>
      <c r="JS36" s="73"/>
      <c r="JT36" s="73"/>
      <c r="JU36" s="73"/>
      <c r="JV36" s="73"/>
      <c r="JW36" s="73"/>
      <c r="JX36" s="73"/>
      <c r="JY36" s="73"/>
      <c r="JZ36" s="73"/>
      <c r="KA36" s="73"/>
      <c r="KB36" s="73"/>
      <c r="KC36" s="73"/>
      <c r="KD36" s="73"/>
      <c r="KE36" s="73"/>
      <c r="KF36" s="73"/>
      <c r="KG36" s="73"/>
      <c r="KH36" s="73"/>
      <c r="KI36" s="73"/>
      <c r="KJ36" s="73"/>
      <c r="KK36" s="73"/>
      <c r="KL36" s="73"/>
      <c r="KM36" s="73"/>
      <c r="KN36" s="73"/>
      <c r="KO36" s="73"/>
      <c r="KP36" s="73"/>
      <c r="KQ36" s="73"/>
      <c r="KR36" s="73"/>
      <c r="KS36" s="73"/>
      <c r="KT36" s="73"/>
      <c r="KU36" s="73"/>
      <c r="KV36" s="73"/>
      <c r="KW36" s="73"/>
      <c r="KX36" s="73"/>
      <c r="KY36" s="73"/>
      <c r="KZ36" s="73"/>
      <c r="LA36" s="73"/>
      <c r="LB36" s="73"/>
      <c r="LC36" s="73"/>
      <c r="LD36" s="73"/>
      <c r="LE36" s="73"/>
      <c r="LF36" s="73"/>
      <c r="LG36" s="73"/>
      <c r="LH36" s="73"/>
      <c r="LI36" s="73"/>
      <c r="LJ36" s="73"/>
      <c r="LK36" s="73"/>
      <c r="LL36" s="73"/>
      <c r="LM36" s="73"/>
      <c r="LN36" s="73"/>
      <c r="LO36" s="73"/>
      <c r="LP36" s="73"/>
      <c r="LQ36" s="73"/>
      <c r="LR36" s="73"/>
      <c r="LS36" s="73"/>
      <c r="LT36" s="73"/>
      <c r="LU36" s="73"/>
      <c r="LV36" s="73"/>
      <c r="LW36" s="73"/>
      <c r="LX36" s="73"/>
      <c r="LY36" s="73"/>
      <c r="LZ36" s="73"/>
      <c r="MA36" s="73"/>
      <c r="MB36" s="73"/>
      <c r="MC36" s="73"/>
      <c r="MD36" s="73"/>
      <c r="ME36" s="73"/>
      <c r="MF36" s="73"/>
      <c r="MG36" s="73"/>
      <c r="MH36" s="73"/>
      <c r="MI36" s="73"/>
      <c r="MJ36" s="73"/>
      <c r="MK36" s="73"/>
      <c r="ML36" s="73"/>
      <c r="MM36" s="73"/>
      <c r="MN36" s="73"/>
      <c r="MO36" s="73"/>
      <c r="MP36" s="73"/>
      <c r="MQ36" s="73"/>
      <c r="MR36" s="73"/>
      <c r="MS36" s="73"/>
      <c r="MT36" s="73"/>
      <c r="MU36" s="73"/>
      <c r="MV36" s="73"/>
      <c r="MW36" s="73"/>
      <c r="MX36" s="73"/>
      <c r="MY36" s="73"/>
      <c r="MZ36" s="73"/>
      <c r="NA36" s="73"/>
      <c r="NB36" s="73"/>
      <c r="NC36" s="73"/>
      <c r="ND36" s="73"/>
      <c r="NE36" s="73"/>
      <c r="NF36" s="73"/>
      <c r="NG36" s="73"/>
      <c r="NH36" s="73"/>
      <c r="NI36" s="73"/>
      <c r="NJ36" s="73"/>
      <c r="NK36" s="73"/>
      <c r="NL36" s="73"/>
      <c r="NM36" s="73"/>
      <c r="NN36" s="73"/>
      <c r="NO36" s="73"/>
      <c r="NP36" s="73"/>
      <c r="NQ36" s="73"/>
      <c r="NR36" s="73"/>
      <c r="NS36" s="73"/>
      <c r="NT36" s="73"/>
      <c r="NU36" s="73"/>
      <c r="NV36" s="73"/>
      <c r="NW36" s="73"/>
    </row>
    <row r="37" spans="1:387" s="74" customFormat="1" ht="24.75" customHeight="1" x14ac:dyDescent="0.3">
      <c r="A37" s="160" t="s">
        <v>75</v>
      </c>
      <c r="B37" s="164" t="s">
        <v>76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59">
        <f t="shared" si="23"/>
        <v>0</v>
      </c>
      <c r="P37" s="91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  <c r="IW37" s="73"/>
      <c r="IX37" s="73"/>
      <c r="IY37" s="73"/>
      <c r="IZ37" s="73"/>
      <c r="JA37" s="73"/>
      <c r="JB37" s="73"/>
      <c r="JC37" s="73"/>
      <c r="JD37" s="73"/>
      <c r="JE37" s="73"/>
      <c r="JF37" s="73"/>
      <c r="JG37" s="73"/>
      <c r="JH37" s="73"/>
      <c r="JI37" s="73"/>
      <c r="JJ37" s="73"/>
      <c r="JK37" s="73"/>
      <c r="JL37" s="73"/>
      <c r="JM37" s="73"/>
      <c r="JN37" s="73"/>
      <c r="JO37" s="73"/>
      <c r="JP37" s="73"/>
      <c r="JQ37" s="73"/>
      <c r="JR37" s="73"/>
      <c r="JS37" s="73"/>
      <c r="JT37" s="73"/>
      <c r="JU37" s="73"/>
      <c r="JV37" s="73"/>
      <c r="JW37" s="73"/>
      <c r="JX37" s="73"/>
      <c r="JY37" s="73"/>
      <c r="JZ37" s="73"/>
      <c r="KA37" s="73"/>
      <c r="KB37" s="73"/>
      <c r="KC37" s="73"/>
      <c r="KD37" s="73"/>
      <c r="KE37" s="73"/>
      <c r="KF37" s="73"/>
      <c r="KG37" s="73"/>
      <c r="KH37" s="73"/>
      <c r="KI37" s="73"/>
      <c r="KJ37" s="73"/>
      <c r="KK37" s="73"/>
      <c r="KL37" s="73"/>
      <c r="KM37" s="73"/>
      <c r="KN37" s="73"/>
      <c r="KO37" s="73"/>
      <c r="KP37" s="73"/>
      <c r="KQ37" s="73"/>
      <c r="KR37" s="73"/>
      <c r="KS37" s="73"/>
      <c r="KT37" s="73"/>
      <c r="KU37" s="73"/>
      <c r="KV37" s="73"/>
      <c r="KW37" s="73"/>
      <c r="KX37" s="73"/>
      <c r="KY37" s="73"/>
      <c r="KZ37" s="73"/>
      <c r="LA37" s="73"/>
      <c r="LB37" s="73"/>
      <c r="LC37" s="73"/>
      <c r="LD37" s="73"/>
      <c r="LE37" s="73"/>
      <c r="LF37" s="73"/>
      <c r="LG37" s="73"/>
      <c r="LH37" s="73"/>
      <c r="LI37" s="73"/>
      <c r="LJ37" s="73"/>
      <c r="LK37" s="73"/>
      <c r="LL37" s="73"/>
      <c r="LM37" s="73"/>
      <c r="LN37" s="73"/>
      <c r="LO37" s="73"/>
      <c r="LP37" s="73"/>
      <c r="LQ37" s="73"/>
      <c r="LR37" s="73"/>
      <c r="LS37" s="73"/>
      <c r="LT37" s="73"/>
      <c r="LU37" s="73"/>
      <c r="LV37" s="73"/>
      <c r="LW37" s="73"/>
      <c r="LX37" s="73"/>
      <c r="LY37" s="73"/>
      <c r="LZ37" s="73"/>
      <c r="MA37" s="73"/>
      <c r="MB37" s="73"/>
      <c r="MC37" s="73"/>
      <c r="MD37" s="73"/>
      <c r="ME37" s="73"/>
      <c r="MF37" s="73"/>
      <c r="MG37" s="73"/>
      <c r="MH37" s="73"/>
      <c r="MI37" s="73"/>
      <c r="MJ37" s="73"/>
      <c r="MK37" s="73"/>
      <c r="ML37" s="73"/>
      <c r="MM37" s="73"/>
      <c r="MN37" s="73"/>
      <c r="MO37" s="73"/>
      <c r="MP37" s="73"/>
      <c r="MQ37" s="73"/>
      <c r="MR37" s="73"/>
      <c r="MS37" s="73"/>
      <c r="MT37" s="73"/>
      <c r="MU37" s="73"/>
      <c r="MV37" s="73"/>
      <c r="MW37" s="73"/>
      <c r="MX37" s="73"/>
      <c r="MY37" s="73"/>
      <c r="MZ37" s="73"/>
      <c r="NA37" s="73"/>
      <c r="NB37" s="73"/>
      <c r="NC37" s="73"/>
      <c r="ND37" s="73"/>
      <c r="NE37" s="73"/>
      <c r="NF37" s="73"/>
      <c r="NG37" s="73"/>
      <c r="NH37" s="73"/>
      <c r="NI37" s="73"/>
      <c r="NJ37" s="73"/>
      <c r="NK37" s="73"/>
      <c r="NL37" s="73"/>
      <c r="NM37" s="73"/>
      <c r="NN37" s="73"/>
      <c r="NO37" s="73"/>
      <c r="NP37" s="73"/>
      <c r="NQ37" s="73"/>
      <c r="NR37" s="73"/>
      <c r="NS37" s="73"/>
      <c r="NT37" s="73"/>
      <c r="NU37" s="73"/>
      <c r="NV37" s="73"/>
      <c r="NW37" s="73"/>
    </row>
    <row r="38" spans="1:387" s="74" customFormat="1" ht="35.25" customHeight="1" thickBot="1" x14ac:dyDescent="0.35">
      <c r="A38" s="166" t="s">
        <v>15</v>
      </c>
      <c r="B38" s="167" t="s">
        <v>81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9">
        <f t="shared" si="23"/>
        <v>0</v>
      </c>
      <c r="P38" s="96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  <c r="IW38" s="73"/>
      <c r="IX38" s="73"/>
      <c r="IY38" s="73"/>
      <c r="IZ38" s="73"/>
      <c r="JA38" s="73"/>
      <c r="JB38" s="73"/>
      <c r="JC38" s="73"/>
      <c r="JD38" s="73"/>
      <c r="JE38" s="73"/>
      <c r="JF38" s="73"/>
      <c r="JG38" s="73"/>
      <c r="JH38" s="73"/>
      <c r="JI38" s="73"/>
      <c r="JJ38" s="73"/>
      <c r="JK38" s="73"/>
      <c r="JL38" s="73"/>
      <c r="JM38" s="73"/>
      <c r="JN38" s="73"/>
      <c r="JO38" s="73"/>
      <c r="JP38" s="73"/>
      <c r="JQ38" s="73"/>
      <c r="JR38" s="73"/>
      <c r="JS38" s="73"/>
      <c r="JT38" s="73"/>
      <c r="JU38" s="73"/>
      <c r="JV38" s="73"/>
      <c r="JW38" s="73"/>
      <c r="JX38" s="73"/>
      <c r="JY38" s="73"/>
      <c r="JZ38" s="73"/>
      <c r="KA38" s="73"/>
      <c r="KB38" s="73"/>
      <c r="KC38" s="73"/>
      <c r="KD38" s="73"/>
      <c r="KE38" s="73"/>
      <c r="KF38" s="73"/>
      <c r="KG38" s="73"/>
      <c r="KH38" s="73"/>
      <c r="KI38" s="73"/>
      <c r="KJ38" s="73"/>
      <c r="KK38" s="73"/>
      <c r="KL38" s="73"/>
      <c r="KM38" s="73"/>
      <c r="KN38" s="73"/>
      <c r="KO38" s="73"/>
      <c r="KP38" s="73"/>
      <c r="KQ38" s="73"/>
      <c r="KR38" s="73"/>
      <c r="KS38" s="73"/>
      <c r="KT38" s="73"/>
      <c r="KU38" s="73"/>
      <c r="KV38" s="73"/>
      <c r="KW38" s="73"/>
      <c r="KX38" s="73"/>
      <c r="KY38" s="73"/>
      <c r="KZ38" s="73"/>
      <c r="LA38" s="73"/>
      <c r="LB38" s="73"/>
      <c r="LC38" s="73"/>
      <c r="LD38" s="73"/>
      <c r="LE38" s="73"/>
      <c r="LF38" s="73"/>
      <c r="LG38" s="73"/>
      <c r="LH38" s="73"/>
      <c r="LI38" s="73"/>
      <c r="LJ38" s="73"/>
      <c r="LK38" s="73"/>
      <c r="LL38" s="73"/>
      <c r="LM38" s="73"/>
      <c r="LN38" s="73"/>
      <c r="LO38" s="73"/>
      <c r="LP38" s="73"/>
      <c r="LQ38" s="73"/>
      <c r="LR38" s="73"/>
      <c r="LS38" s="73"/>
      <c r="LT38" s="73"/>
      <c r="LU38" s="73"/>
      <c r="LV38" s="73"/>
      <c r="LW38" s="73"/>
      <c r="LX38" s="73"/>
      <c r="LY38" s="73"/>
      <c r="LZ38" s="73"/>
      <c r="MA38" s="73"/>
      <c r="MB38" s="73"/>
      <c r="MC38" s="73"/>
      <c r="MD38" s="73"/>
      <c r="ME38" s="73"/>
      <c r="MF38" s="73"/>
      <c r="MG38" s="73"/>
      <c r="MH38" s="73"/>
      <c r="MI38" s="73"/>
      <c r="MJ38" s="73"/>
      <c r="MK38" s="73"/>
      <c r="ML38" s="73"/>
      <c r="MM38" s="73"/>
      <c r="MN38" s="73"/>
      <c r="MO38" s="73"/>
      <c r="MP38" s="73"/>
      <c r="MQ38" s="73"/>
      <c r="MR38" s="73"/>
      <c r="MS38" s="73"/>
      <c r="MT38" s="73"/>
      <c r="MU38" s="73"/>
      <c r="MV38" s="73"/>
      <c r="MW38" s="73"/>
      <c r="MX38" s="73"/>
      <c r="MY38" s="73"/>
      <c r="MZ38" s="73"/>
      <c r="NA38" s="73"/>
      <c r="NB38" s="73"/>
      <c r="NC38" s="73"/>
      <c r="ND38" s="73"/>
      <c r="NE38" s="73"/>
      <c r="NF38" s="73"/>
      <c r="NG38" s="73"/>
      <c r="NH38" s="73"/>
      <c r="NI38" s="73"/>
      <c r="NJ38" s="73"/>
      <c r="NK38" s="73"/>
      <c r="NL38" s="73"/>
      <c r="NM38" s="73"/>
      <c r="NN38" s="73"/>
      <c r="NO38" s="73"/>
      <c r="NP38" s="73"/>
      <c r="NQ38" s="73"/>
      <c r="NR38" s="73"/>
      <c r="NS38" s="73"/>
      <c r="NT38" s="73"/>
      <c r="NU38" s="73"/>
      <c r="NV38" s="73"/>
      <c r="NW38" s="73"/>
    </row>
    <row r="39" spans="1:387" s="17" customFormat="1" ht="21" thickBot="1" x14ac:dyDescent="0.45">
      <c r="A39" s="302" t="s">
        <v>36</v>
      </c>
      <c r="B39" s="303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21"/>
      <c r="P39" s="90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6"/>
      <c r="NV39" s="16"/>
      <c r="NW39" s="16"/>
    </row>
    <row r="40" spans="1:387" s="29" customFormat="1" ht="77.25" customHeight="1" thickBot="1" x14ac:dyDescent="0.5">
      <c r="A40" s="304" t="s">
        <v>42</v>
      </c>
      <c r="B40" s="304"/>
      <c r="C40" s="169">
        <f t="shared" ref="C40:J40" si="24">C43</f>
        <v>0</v>
      </c>
      <c r="D40" s="169">
        <f t="shared" si="24"/>
        <v>0</v>
      </c>
      <c r="E40" s="169">
        <f t="shared" si="24"/>
        <v>0</v>
      </c>
      <c r="F40" s="169">
        <f t="shared" si="24"/>
        <v>0</v>
      </c>
      <c r="G40" s="169">
        <f t="shared" si="24"/>
        <v>0</v>
      </c>
      <c r="H40" s="169">
        <f t="shared" si="24"/>
        <v>0</v>
      </c>
      <c r="I40" s="169">
        <f t="shared" si="24"/>
        <v>0</v>
      </c>
      <c r="J40" s="169">
        <f t="shared" si="24"/>
        <v>0</v>
      </c>
      <c r="K40" s="169">
        <f t="shared" ref="K40:N40" si="25">K43</f>
        <v>0</v>
      </c>
      <c r="L40" s="169">
        <f t="shared" si="25"/>
        <v>0</v>
      </c>
      <c r="M40" s="169">
        <f t="shared" si="25"/>
        <v>0</v>
      </c>
      <c r="N40" s="169">
        <f t="shared" si="25"/>
        <v>0</v>
      </c>
      <c r="O40" s="170">
        <v>0</v>
      </c>
      <c r="P40" s="97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  <c r="KX40" s="28"/>
      <c r="KY40" s="28"/>
      <c r="KZ40" s="28"/>
      <c r="LA40" s="28"/>
      <c r="LB40" s="28"/>
      <c r="LC40" s="28"/>
      <c r="LD40" s="28"/>
      <c r="LE40" s="28"/>
      <c r="LF40" s="28"/>
      <c r="LG40" s="28"/>
      <c r="LH40" s="28"/>
      <c r="LI40" s="28"/>
      <c r="LJ40" s="28"/>
      <c r="LK40" s="28"/>
      <c r="LL40" s="28"/>
      <c r="LM40" s="28"/>
      <c r="LN40" s="28"/>
      <c r="LO40" s="28"/>
      <c r="LP40" s="28"/>
      <c r="LQ40" s="28"/>
      <c r="LR40" s="28"/>
      <c r="LS40" s="28"/>
      <c r="LT40" s="28"/>
      <c r="LU40" s="28"/>
      <c r="LV40" s="28"/>
      <c r="LW40" s="28"/>
      <c r="LX40" s="28"/>
      <c r="LY40" s="28"/>
      <c r="LZ40" s="28"/>
      <c r="MA40" s="28"/>
      <c r="MB40" s="28"/>
      <c r="MC40" s="28"/>
      <c r="MD40" s="28"/>
      <c r="ME40" s="28"/>
      <c r="MF40" s="28"/>
      <c r="MG40" s="28"/>
      <c r="MH40" s="28"/>
      <c r="MI40" s="28"/>
      <c r="MJ40" s="28"/>
      <c r="MK40" s="28"/>
      <c r="ML40" s="28"/>
      <c r="MM40" s="28"/>
      <c r="MN40" s="28"/>
      <c r="MO40" s="28"/>
      <c r="MP40" s="28"/>
      <c r="MQ40" s="28"/>
      <c r="MR40" s="28"/>
      <c r="MS40" s="28"/>
      <c r="MT40" s="28"/>
      <c r="MU40" s="28"/>
      <c r="MV40" s="28"/>
      <c r="MW40" s="28"/>
      <c r="MX40" s="28"/>
      <c r="MY40" s="28"/>
      <c r="MZ40" s="28"/>
      <c r="NA40" s="28"/>
      <c r="NB40" s="28"/>
      <c r="NC40" s="28"/>
      <c r="ND40" s="28"/>
      <c r="NE40" s="28"/>
      <c r="NF40" s="28"/>
      <c r="NG40" s="28"/>
      <c r="NH40" s="28"/>
      <c r="NI40" s="28"/>
      <c r="NJ40" s="28"/>
      <c r="NK40" s="28"/>
      <c r="NL40" s="28"/>
      <c r="NM40" s="28"/>
      <c r="NN40" s="28"/>
      <c r="NO40" s="28"/>
      <c r="NP40" s="28"/>
      <c r="NQ40" s="28"/>
      <c r="NR40" s="28"/>
      <c r="NS40" s="28"/>
      <c r="NT40" s="28"/>
      <c r="NU40" s="28"/>
      <c r="NV40" s="28"/>
      <c r="NW40" s="28"/>
    </row>
    <row r="41" spans="1:387" s="80" customFormat="1" ht="19.5" hidden="1" thickBot="1" x14ac:dyDescent="0.35">
      <c r="A41" s="171"/>
      <c r="B41" s="172" t="s">
        <v>1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4" t="s">
        <v>2</v>
      </c>
      <c r="P41" s="98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</row>
    <row r="42" spans="1:387" s="80" customFormat="1" ht="19.5" hidden="1" thickBot="1" x14ac:dyDescent="0.35">
      <c r="A42" s="171"/>
      <c r="B42" s="175" t="s">
        <v>3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7" t="s">
        <v>2</v>
      </c>
      <c r="P42" s="98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</row>
    <row r="43" spans="1:387" s="8" customFormat="1" ht="54" customHeight="1" thickBot="1" x14ac:dyDescent="0.25">
      <c r="A43" s="178" t="s">
        <v>85</v>
      </c>
      <c r="B43" s="179" t="s">
        <v>12</v>
      </c>
      <c r="C43" s="180">
        <v>0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180">
        <v>0</v>
      </c>
      <c r="K43" s="180">
        <v>0</v>
      </c>
      <c r="L43" s="180">
        <v>0</v>
      </c>
      <c r="M43" s="180">
        <v>0</v>
      </c>
      <c r="N43" s="180">
        <v>0</v>
      </c>
      <c r="O43" s="181">
        <v>0</v>
      </c>
      <c r="P43" s="9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7"/>
      <c r="NH43" s="7"/>
      <c r="NI43" s="7"/>
      <c r="NJ43" s="7"/>
      <c r="NK43" s="7"/>
      <c r="NL43" s="7"/>
      <c r="NM43" s="7"/>
      <c r="NN43" s="7"/>
      <c r="NO43" s="7"/>
      <c r="NP43" s="7"/>
      <c r="NQ43" s="7"/>
      <c r="NR43" s="7"/>
      <c r="NS43" s="7"/>
      <c r="NT43" s="7"/>
      <c r="NU43" s="7"/>
      <c r="NV43" s="7"/>
      <c r="NW43" s="7"/>
    </row>
    <row r="44" spans="1:387" s="47" customFormat="1" ht="47.25" customHeight="1" thickTop="1" thickBot="1" x14ac:dyDescent="0.25">
      <c r="A44" s="306" t="s">
        <v>41</v>
      </c>
      <c r="B44" s="306"/>
      <c r="C44" s="182">
        <f t="shared" ref="C44:J44" si="26">C45+C47+C49+C51</f>
        <v>15593535.869999997</v>
      </c>
      <c r="D44" s="182">
        <f t="shared" si="26"/>
        <v>15014980.51</v>
      </c>
      <c r="E44" s="182">
        <f t="shared" si="26"/>
        <v>14501043.6</v>
      </c>
      <c r="F44" s="182">
        <f t="shared" si="26"/>
        <v>14936648.219999999</v>
      </c>
      <c r="G44" s="182">
        <f t="shared" si="26"/>
        <v>14268907.319999998</v>
      </c>
      <c r="H44" s="182">
        <f t="shared" si="26"/>
        <v>15757058.520000001</v>
      </c>
      <c r="I44" s="182">
        <f t="shared" si="26"/>
        <v>14648157.280000001</v>
      </c>
      <c r="J44" s="182">
        <f t="shared" si="26"/>
        <v>15584313.129999999</v>
      </c>
      <c r="K44" s="182">
        <f t="shared" ref="K44:N44" si="27">K45+K47+K49+K51</f>
        <v>14915472.310000001</v>
      </c>
      <c r="L44" s="182">
        <f t="shared" si="27"/>
        <v>14689120.889999999</v>
      </c>
      <c r="M44" s="182">
        <f t="shared" si="27"/>
        <v>19337789.890000001</v>
      </c>
      <c r="N44" s="182">
        <f t="shared" si="27"/>
        <v>26903385.539999999</v>
      </c>
      <c r="O44" s="182">
        <f t="shared" ref="O44" si="28">O45+O47+O49+O51</f>
        <v>196150413.08000001</v>
      </c>
      <c r="P44" s="99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 s="46"/>
      <c r="IO44" s="46"/>
      <c r="IP44" s="46"/>
      <c r="IQ44" s="46"/>
      <c r="IR44" s="46"/>
      <c r="IS44" s="46"/>
      <c r="IT44" s="46"/>
      <c r="IU44" s="46"/>
      <c r="IV44" s="46"/>
      <c r="IW44" s="46"/>
      <c r="IX44" s="46"/>
      <c r="IY44" s="46"/>
      <c r="IZ44" s="46"/>
      <c r="JA44" s="46"/>
      <c r="JB44" s="46"/>
      <c r="JC44" s="46"/>
      <c r="JD44" s="46"/>
      <c r="JE44" s="46"/>
      <c r="JF44" s="46"/>
      <c r="JG44" s="46"/>
      <c r="JH44" s="46"/>
      <c r="JI44" s="46"/>
      <c r="JJ44" s="46"/>
      <c r="JK44" s="46"/>
      <c r="JL44" s="46"/>
      <c r="JM44" s="46"/>
      <c r="JN44" s="46"/>
      <c r="JO44" s="46"/>
      <c r="JP44" s="46"/>
      <c r="JQ44" s="46"/>
      <c r="JR44" s="46"/>
      <c r="JS44" s="46"/>
      <c r="JT44" s="46"/>
      <c r="JU44" s="46"/>
      <c r="JV44" s="46"/>
      <c r="JW44" s="46"/>
      <c r="JX44" s="46"/>
      <c r="JY44" s="46"/>
      <c r="JZ44" s="46"/>
      <c r="KA44" s="46"/>
      <c r="KB44" s="46"/>
      <c r="KC44" s="46"/>
      <c r="KD44" s="46"/>
      <c r="KE44" s="46"/>
      <c r="KF44" s="46"/>
      <c r="KG44" s="46"/>
      <c r="KH44" s="46"/>
      <c r="KI44" s="46"/>
      <c r="KJ44" s="46"/>
      <c r="KK44" s="46"/>
      <c r="KL44" s="46"/>
      <c r="KM44" s="46"/>
      <c r="KN44" s="46"/>
      <c r="KO44" s="46"/>
      <c r="KP44" s="46"/>
      <c r="KQ44" s="46"/>
      <c r="KR44" s="46"/>
      <c r="KS44" s="46"/>
      <c r="KT44" s="46"/>
      <c r="KU44" s="46"/>
      <c r="KV44" s="46"/>
      <c r="KW44" s="46"/>
      <c r="KX44" s="46"/>
      <c r="KY44" s="46"/>
      <c r="KZ44" s="46"/>
      <c r="LA44" s="46"/>
      <c r="LB44" s="46"/>
      <c r="LC44" s="46"/>
      <c r="LD44" s="46"/>
      <c r="LE44" s="46"/>
      <c r="LF44" s="46"/>
      <c r="LG44" s="46"/>
      <c r="LH44" s="46"/>
      <c r="LI44" s="46"/>
      <c r="LJ44" s="46"/>
      <c r="LK44" s="46"/>
      <c r="LL44" s="46"/>
      <c r="LM44" s="46"/>
      <c r="LN44" s="46"/>
      <c r="LO44" s="46"/>
      <c r="LP44" s="46"/>
      <c r="LQ44" s="46"/>
      <c r="LR44" s="46"/>
      <c r="LS44" s="46"/>
      <c r="LT44" s="46"/>
      <c r="LU44" s="46"/>
      <c r="LV44" s="46"/>
      <c r="LW44" s="46"/>
      <c r="LX44" s="46"/>
      <c r="LY44" s="46"/>
      <c r="LZ44" s="46"/>
      <c r="MA44" s="46"/>
      <c r="MB44" s="46"/>
      <c r="MC44" s="46"/>
      <c r="MD44" s="46"/>
      <c r="ME44" s="46"/>
      <c r="MF44" s="46"/>
      <c r="MG44" s="46"/>
      <c r="MH44" s="46"/>
      <c r="MI44" s="46"/>
      <c r="MJ44" s="46"/>
      <c r="MK44" s="46"/>
      <c r="ML44" s="46"/>
      <c r="MM44" s="46"/>
      <c r="MN44" s="46"/>
      <c r="MO44" s="46"/>
      <c r="MP44" s="46"/>
      <c r="MQ44" s="46"/>
      <c r="MR44" s="46"/>
      <c r="MS44" s="46"/>
      <c r="MT44" s="46"/>
      <c r="MU44" s="46"/>
      <c r="MV44" s="46"/>
      <c r="MW44" s="46"/>
      <c r="MX44" s="46"/>
      <c r="MY44" s="46"/>
      <c r="MZ44" s="46"/>
      <c r="NA44" s="46"/>
      <c r="NB44" s="46"/>
      <c r="NC44" s="46"/>
      <c r="ND44" s="46"/>
      <c r="NE44" s="46"/>
      <c r="NF44" s="46"/>
      <c r="NG44" s="46"/>
      <c r="NH44" s="46"/>
      <c r="NI44" s="46"/>
      <c r="NJ44" s="46"/>
      <c r="NK44" s="46"/>
      <c r="NL44" s="46"/>
      <c r="NM44" s="46"/>
      <c r="NN44" s="46"/>
      <c r="NO44" s="46"/>
      <c r="NP44" s="46"/>
      <c r="NQ44" s="46"/>
      <c r="NR44" s="46"/>
      <c r="NS44" s="46"/>
      <c r="NT44" s="46"/>
      <c r="NU44" s="46"/>
      <c r="NV44" s="46"/>
      <c r="NW44" s="46"/>
    </row>
    <row r="45" spans="1:387" s="61" customFormat="1" ht="37.5" customHeight="1" thickTop="1" x14ac:dyDescent="0.25">
      <c r="A45" s="307" t="s">
        <v>37</v>
      </c>
      <c r="B45" s="308"/>
      <c r="C45" s="184">
        <v>0</v>
      </c>
      <c r="D45" s="184">
        <v>0</v>
      </c>
      <c r="E45" s="184">
        <v>0</v>
      </c>
      <c r="F45" s="184">
        <v>0</v>
      </c>
      <c r="G45" s="184">
        <v>0</v>
      </c>
      <c r="H45" s="184">
        <v>0</v>
      </c>
      <c r="I45" s="184">
        <v>0</v>
      </c>
      <c r="J45" s="184">
        <v>0</v>
      </c>
      <c r="K45" s="184">
        <v>0</v>
      </c>
      <c r="L45" s="184">
        <v>0</v>
      </c>
      <c r="M45" s="184">
        <v>0</v>
      </c>
      <c r="N45" s="184">
        <v>0</v>
      </c>
      <c r="O45" s="183">
        <f>SUM(C45:N45)</f>
        <v>0</v>
      </c>
      <c r="P45" s="99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60"/>
      <c r="IO45" s="60"/>
      <c r="IP45" s="60"/>
      <c r="IQ45" s="60"/>
      <c r="IR45" s="60"/>
      <c r="IS45" s="60"/>
      <c r="IT45" s="60"/>
      <c r="IU45" s="60"/>
      <c r="IV45" s="60"/>
      <c r="IW45" s="60"/>
      <c r="IX45" s="60"/>
      <c r="IY45" s="60"/>
      <c r="IZ45" s="60"/>
      <c r="JA45" s="60"/>
      <c r="JB45" s="60"/>
      <c r="JC45" s="60"/>
      <c r="JD45" s="60"/>
      <c r="JE45" s="60"/>
      <c r="JF45" s="60"/>
      <c r="JG45" s="60"/>
      <c r="JH45" s="60"/>
      <c r="JI45" s="60"/>
      <c r="JJ45" s="60"/>
      <c r="JK45" s="60"/>
      <c r="JL45" s="60"/>
      <c r="JM45" s="60"/>
      <c r="JN45" s="60"/>
      <c r="JO45" s="60"/>
      <c r="JP45" s="60"/>
      <c r="JQ45" s="60"/>
      <c r="JR45" s="60"/>
      <c r="JS45" s="60"/>
      <c r="JT45" s="60"/>
      <c r="JU45" s="60"/>
      <c r="JV45" s="60"/>
      <c r="JW45" s="60"/>
      <c r="JX45" s="60"/>
      <c r="JY45" s="60"/>
      <c r="JZ45" s="60"/>
      <c r="KA45" s="60"/>
      <c r="KB45" s="60"/>
      <c r="KC45" s="60"/>
      <c r="KD45" s="60"/>
      <c r="KE45" s="60"/>
      <c r="KF45" s="60"/>
      <c r="KG45" s="60"/>
      <c r="KH45" s="60"/>
      <c r="KI45" s="60"/>
      <c r="KJ45" s="60"/>
      <c r="KK45" s="60"/>
      <c r="KL45" s="60"/>
      <c r="KM45" s="60"/>
      <c r="KN45" s="60"/>
      <c r="KO45" s="60"/>
      <c r="KP45" s="60"/>
      <c r="KQ45" s="60"/>
      <c r="KR45" s="60"/>
      <c r="KS45" s="60"/>
      <c r="KT45" s="60"/>
      <c r="KU45" s="60"/>
      <c r="KV45" s="60"/>
      <c r="KW45" s="60"/>
      <c r="KX45" s="60"/>
      <c r="KY45" s="60"/>
      <c r="KZ45" s="60"/>
      <c r="LA45" s="60"/>
      <c r="LB45" s="60"/>
      <c r="LC45" s="60"/>
      <c r="LD45" s="60"/>
      <c r="LE45" s="60"/>
      <c r="LF45" s="60"/>
      <c r="LG45" s="60"/>
      <c r="LH45" s="60"/>
      <c r="LI45" s="60"/>
      <c r="LJ45" s="60"/>
      <c r="LK45" s="60"/>
      <c r="LL45" s="60"/>
      <c r="LM45" s="60"/>
      <c r="LN45" s="60"/>
      <c r="LO45" s="60"/>
      <c r="LP45" s="60"/>
      <c r="LQ45" s="60"/>
      <c r="LR45" s="60"/>
      <c r="LS45" s="60"/>
      <c r="LT45" s="60"/>
      <c r="LU45" s="60"/>
      <c r="LV45" s="60"/>
      <c r="LW45" s="60"/>
      <c r="LX45" s="60"/>
      <c r="LY45" s="60"/>
      <c r="LZ45" s="60"/>
      <c r="MA45" s="60"/>
      <c r="MB45" s="60"/>
      <c r="MC45" s="60"/>
      <c r="MD45" s="60"/>
      <c r="ME45" s="60"/>
      <c r="MF45" s="60"/>
      <c r="MG45" s="60"/>
      <c r="MH45" s="60"/>
      <c r="MI45" s="60"/>
      <c r="MJ45" s="60"/>
      <c r="MK45" s="60"/>
      <c r="ML45" s="60"/>
      <c r="MM45" s="60"/>
      <c r="MN45" s="60"/>
      <c r="MO45" s="60"/>
      <c r="MP45" s="60"/>
      <c r="MQ45" s="60"/>
      <c r="MR45" s="60"/>
      <c r="MS45" s="60"/>
      <c r="MT45" s="60"/>
      <c r="MU45" s="60"/>
      <c r="MV45" s="60"/>
      <c r="MW45" s="60"/>
      <c r="MX45" s="60"/>
      <c r="MY45" s="60"/>
      <c r="MZ45" s="60"/>
      <c r="NA45" s="60"/>
      <c r="NB45" s="60"/>
      <c r="NC45" s="60"/>
      <c r="ND45" s="60"/>
      <c r="NE45" s="60"/>
      <c r="NF45" s="60"/>
      <c r="NG45" s="60"/>
      <c r="NH45" s="60"/>
      <c r="NI45" s="60"/>
      <c r="NJ45" s="60"/>
      <c r="NK45" s="60"/>
      <c r="NL45" s="60"/>
      <c r="NM45" s="60"/>
      <c r="NN45" s="60"/>
      <c r="NO45" s="60"/>
      <c r="NP45" s="60"/>
      <c r="NQ45" s="60"/>
      <c r="NR45" s="60"/>
      <c r="NS45" s="60"/>
      <c r="NT45" s="60"/>
      <c r="NU45" s="60"/>
      <c r="NV45" s="60"/>
      <c r="NW45" s="60"/>
    </row>
    <row r="46" spans="1:387" s="63" customFormat="1" ht="7.5" customHeight="1" x14ac:dyDescent="0.3">
      <c r="A46" s="309"/>
      <c r="B46" s="310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6"/>
      <c r="P46" s="100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62"/>
      <c r="IO46" s="62"/>
      <c r="IP46" s="62"/>
      <c r="IQ46" s="62"/>
      <c r="IR46" s="62"/>
      <c r="IS46" s="62"/>
      <c r="IT46" s="62"/>
      <c r="IU46" s="62"/>
      <c r="IV46" s="62"/>
      <c r="IW46" s="62"/>
      <c r="IX46" s="62"/>
      <c r="IY46" s="62"/>
      <c r="IZ46" s="62"/>
      <c r="JA46" s="62"/>
      <c r="JB46" s="62"/>
      <c r="JC46" s="62"/>
      <c r="JD46" s="62"/>
      <c r="JE46" s="62"/>
      <c r="JF46" s="62"/>
      <c r="JG46" s="62"/>
      <c r="JH46" s="62"/>
      <c r="JI46" s="62"/>
      <c r="JJ46" s="62"/>
      <c r="JK46" s="62"/>
      <c r="JL46" s="62"/>
      <c r="JM46" s="62"/>
      <c r="JN46" s="62"/>
      <c r="JO46" s="62"/>
      <c r="JP46" s="62"/>
      <c r="JQ46" s="62"/>
      <c r="JR46" s="62"/>
      <c r="JS46" s="62"/>
      <c r="JT46" s="62"/>
      <c r="JU46" s="62"/>
      <c r="JV46" s="62"/>
      <c r="JW46" s="62"/>
      <c r="JX46" s="62"/>
      <c r="JY46" s="62"/>
      <c r="JZ46" s="62"/>
      <c r="KA46" s="62"/>
      <c r="KB46" s="62"/>
      <c r="KC46" s="62"/>
      <c r="KD46" s="62"/>
      <c r="KE46" s="62"/>
      <c r="KF46" s="62"/>
      <c r="KG46" s="62"/>
      <c r="KH46" s="62"/>
      <c r="KI46" s="62"/>
      <c r="KJ46" s="62"/>
      <c r="KK46" s="62"/>
      <c r="KL46" s="62"/>
      <c r="KM46" s="62"/>
      <c r="KN46" s="62"/>
      <c r="KO46" s="62"/>
      <c r="KP46" s="62"/>
      <c r="KQ46" s="62"/>
      <c r="KR46" s="62"/>
      <c r="KS46" s="62"/>
      <c r="KT46" s="62"/>
      <c r="KU46" s="62"/>
      <c r="KV46" s="62"/>
      <c r="KW46" s="62"/>
      <c r="KX46" s="62"/>
      <c r="KY46" s="62"/>
      <c r="KZ46" s="62"/>
      <c r="LA46" s="62"/>
      <c r="LB46" s="62"/>
      <c r="LC46" s="62"/>
      <c r="LD46" s="62"/>
      <c r="LE46" s="62"/>
      <c r="LF46" s="62"/>
      <c r="LG46" s="62"/>
      <c r="LH46" s="62"/>
      <c r="LI46" s="62"/>
      <c r="LJ46" s="62"/>
      <c r="LK46" s="62"/>
      <c r="LL46" s="62"/>
      <c r="LM46" s="62"/>
      <c r="LN46" s="62"/>
      <c r="LO46" s="62"/>
      <c r="LP46" s="62"/>
      <c r="LQ46" s="62"/>
      <c r="LR46" s="62"/>
      <c r="LS46" s="62"/>
      <c r="LT46" s="62"/>
      <c r="LU46" s="62"/>
      <c r="LV46" s="62"/>
      <c r="LW46" s="62"/>
      <c r="LX46" s="62"/>
      <c r="LY46" s="62"/>
      <c r="LZ46" s="62"/>
      <c r="MA46" s="62"/>
      <c r="MB46" s="62"/>
      <c r="MC46" s="62"/>
      <c r="MD46" s="62"/>
      <c r="ME46" s="62"/>
      <c r="MF46" s="62"/>
      <c r="MG46" s="62"/>
      <c r="MH46" s="62"/>
      <c r="MI46" s="62"/>
      <c r="MJ46" s="62"/>
      <c r="MK46" s="62"/>
      <c r="ML46" s="62"/>
      <c r="MM46" s="62"/>
      <c r="MN46" s="62"/>
      <c r="MO46" s="62"/>
      <c r="MP46" s="62"/>
      <c r="MQ46" s="62"/>
      <c r="MR46" s="62"/>
      <c r="MS46" s="62"/>
      <c r="MT46" s="62"/>
      <c r="MU46" s="62"/>
      <c r="MV46" s="62"/>
      <c r="MW46" s="62"/>
      <c r="MX46" s="62"/>
      <c r="MY46" s="62"/>
      <c r="MZ46" s="62"/>
      <c r="NA46" s="62"/>
      <c r="NB46" s="62"/>
      <c r="NC46" s="62"/>
      <c r="ND46" s="62"/>
      <c r="NE46" s="62"/>
      <c r="NF46" s="62"/>
      <c r="NG46" s="62"/>
      <c r="NH46" s="62"/>
      <c r="NI46" s="62"/>
      <c r="NJ46" s="62"/>
      <c r="NK46" s="62"/>
      <c r="NL46" s="62"/>
      <c r="NM46" s="62"/>
      <c r="NN46" s="62"/>
      <c r="NO46" s="62"/>
      <c r="NP46" s="62"/>
      <c r="NQ46" s="62"/>
      <c r="NR46" s="62"/>
      <c r="NS46" s="62"/>
      <c r="NT46" s="62"/>
      <c r="NU46" s="62"/>
      <c r="NV46" s="62"/>
      <c r="NW46" s="62"/>
    </row>
    <row r="47" spans="1:387" s="61" customFormat="1" ht="33.75" customHeight="1" x14ac:dyDescent="0.25">
      <c r="A47" s="307" t="s">
        <v>38</v>
      </c>
      <c r="B47" s="308"/>
      <c r="C47" s="183">
        <f t="shared" ref="C47:J47" si="29">C32+C35+C36</f>
        <v>79527.179999999993</v>
      </c>
      <c r="D47" s="183">
        <f t="shared" si="29"/>
        <v>79527.179999999993</v>
      </c>
      <c r="E47" s="183">
        <f t="shared" si="29"/>
        <v>79527.179999999993</v>
      </c>
      <c r="F47" s="183">
        <f t="shared" si="29"/>
        <v>74288.5</v>
      </c>
      <c r="G47" s="183">
        <f t="shared" si="29"/>
        <v>74288.5</v>
      </c>
      <c r="H47" s="183">
        <f t="shared" si="29"/>
        <v>76871.87</v>
      </c>
      <c r="I47" s="183">
        <f t="shared" si="29"/>
        <v>77123.899999999994</v>
      </c>
      <c r="J47" s="183">
        <f t="shared" si="29"/>
        <v>77123.899999999994</v>
      </c>
      <c r="K47" s="183">
        <f t="shared" ref="K47:N47" si="30">K32+K35+K36</f>
        <v>77123.899999999994</v>
      </c>
      <c r="L47" s="183">
        <f t="shared" si="30"/>
        <v>94462.97</v>
      </c>
      <c r="M47" s="183">
        <f t="shared" si="30"/>
        <v>199403.3</v>
      </c>
      <c r="N47" s="183">
        <f t="shared" si="30"/>
        <v>99701.65</v>
      </c>
      <c r="O47" s="184">
        <f>SUM(C47:N47)</f>
        <v>1088970.0299999998</v>
      </c>
      <c r="P47" s="99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60"/>
      <c r="IO47" s="60"/>
      <c r="IP47" s="60"/>
      <c r="IQ47" s="60"/>
      <c r="IR47" s="60"/>
      <c r="IS47" s="60"/>
      <c r="IT47" s="60"/>
      <c r="IU47" s="60"/>
      <c r="IV47" s="60"/>
      <c r="IW47" s="60"/>
      <c r="IX47" s="60"/>
      <c r="IY47" s="60"/>
      <c r="IZ47" s="60"/>
      <c r="JA47" s="60"/>
      <c r="JB47" s="60"/>
      <c r="JC47" s="60"/>
      <c r="JD47" s="60"/>
      <c r="JE47" s="60"/>
      <c r="JF47" s="60"/>
      <c r="JG47" s="60"/>
      <c r="JH47" s="60"/>
      <c r="JI47" s="60"/>
      <c r="JJ47" s="60"/>
      <c r="JK47" s="60"/>
      <c r="JL47" s="60"/>
      <c r="JM47" s="60"/>
      <c r="JN47" s="60"/>
      <c r="JO47" s="60"/>
      <c r="JP47" s="60"/>
      <c r="JQ47" s="60"/>
      <c r="JR47" s="60"/>
      <c r="JS47" s="60"/>
      <c r="JT47" s="60"/>
      <c r="JU47" s="60"/>
      <c r="JV47" s="60"/>
      <c r="JW47" s="60"/>
      <c r="JX47" s="60"/>
      <c r="JY47" s="60"/>
      <c r="JZ47" s="60"/>
      <c r="KA47" s="60"/>
      <c r="KB47" s="60"/>
      <c r="KC47" s="60"/>
      <c r="KD47" s="60"/>
      <c r="KE47" s="60"/>
      <c r="KF47" s="60"/>
      <c r="KG47" s="60"/>
      <c r="KH47" s="60"/>
      <c r="KI47" s="60"/>
      <c r="KJ47" s="60"/>
      <c r="KK47" s="60"/>
      <c r="KL47" s="60"/>
      <c r="KM47" s="60"/>
      <c r="KN47" s="60"/>
      <c r="KO47" s="60"/>
      <c r="KP47" s="60"/>
      <c r="KQ47" s="60"/>
      <c r="KR47" s="60"/>
      <c r="KS47" s="60"/>
      <c r="KT47" s="60"/>
      <c r="KU47" s="60"/>
      <c r="KV47" s="60"/>
      <c r="KW47" s="60"/>
      <c r="KX47" s="60"/>
      <c r="KY47" s="60"/>
      <c r="KZ47" s="60"/>
      <c r="LA47" s="60"/>
      <c r="LB47" s="60"/>
      <c r="LC47" s="60"/>
      <c r="LD47" s="60"/>
      <c r="LE47" s="60"/>
      <c r="LF47" s="60"/>
      <c r="LG47" s="60"/>
      <c r="LH47" s="60"/>
      <c r="LI47" s="60"/>
      <c r="LJ47" s="60"/>
      <c r="LK47" s="60"/>
      <c r="LL47" s="60"/>
      <c r="LM47" s="60"/>
      <c r="LN47" s="60"/>
      <c r="LO47" s="60"/>
      <c r="LP47" s="60"/>
      <c r="LQ47" s="60"/>
      <c r="LR47" s="60"/>
      <c r="LS47" s="60"/>
      <c r="LT47" s="60"/>
      <c r="LU47" s="60"/>
      <c r="LV47" s="60"/>
      <c r="LW47" s="60"/>
      <c r="LX47" s="60"/>
      <c r="LY47" s="60"/>
      <c r="LZ47" s="60"/>
      <c r="MA47" s="60"/>
      <c r="MB47" s="60"/>
      <c r="MC47" s="60"/>
      <c r="MD47" s="60"/>
      <c r="ME47" s="60"/>
      <c r="MF47" s="60"/>
      <c r="MG47" s="60"/>
      <c r="MH47" s="60"/>
      <c r="MI47" s="60"/>
      <c r="MJ47" s="60"/>
      <c r="MK47" s="60"/>
      <c r="ML47" s="60"/>
      <c r="MM47" s="60"/>
      <c r="MN47" s="60"/>
      <c r="MO47" s="60"/>
      <c r="MP47" s="60"/>
      <c r="MQ47" s="60"/>
      <c r="MR47" s="60"/>
      <c r="MS47" s="60"/>
      <c r="MT47" s="60"/>
      <c r="MU47" s="60"/>
      <c r="MV47" s="60"/>
      <c r="MW47" s="60"/>
      <c r="MX47" s="60"/>
      <c r="MY47" s="60"/>
      <c r="MZ47" s="60"/>
      <c r="NA47" s="60"/>
      <c r="NB47" s="60"/>
      <c r="NC47" s="60"/>
      <c r="ND47" s="60"/>
      <c r="NE47" s="60"/>
      <c r="NF47" s="60"/>
      <c r="NG47" s="60"/>
      <c r="NH47" s="60"/>
      <c r="NI47" s="60"/>
      <c r="NJ47" s="60"/>
      <c r="NK47" s="60"/>
      <c r="NL47" s="60"/>
      <c r="NM47" s="60"/>
      <c r="NN47" s="60"/>
      <c r="NO47" s="60"/>
      <c r="NP47" s="60"/>
      <c r="NQ47" s="60"/>
      <c r="NR47" s="60"/>
      <c r="NS47" s="60"/>
      <c r="NT47" s="60"/>
      <c r="NU47" s="60"/>
      <c r="NV47" s="60"/>
      <c r="NW47" s="60"/>
    </row>
    <row r="48" spans="1:387" s="63" customFormat="1" ht="10.5" customHeight="1" x14ac:dyDescent="0.3">
      <c r="A48" s="311"/>
      <c r="B48" s="312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8"/>
      <c r="P48" s="100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62"/>
      <c r="IO48" s="62"/>
      <c r="IP48" s="62"/>
      <c r="IQ48" s="62"/>
      <c r="IR48" s="62"/>
      <c r="IS48" s="62"/>
      <c r="IT48" s="62"/>
      <c r="IU48" s="62"/>
      <c r="IV48" s="62"/>
      <c r="IW48" s="62"/>
      <c r="IX48" s="62"/>
      <c r="IY48" s="62"/>
      <c r="IZ48" s="62"/>
      <c r="JA48" s="62"/>
      <c r="JB48" s="62"/>
      <c r="JC48" s="62"/>
      <c r="JD48" s="62"/>
      <c r="JE48" s="62"/>
      <c r="JF48" s="62"/>
      <c r="JG48" s="62"/>
      <c r="JH48" s="62"/>
      <c r="JI48" s="62"/>
      <c r="JJ48" s="62"/>
      <c r="JK48" s="62"/>
      <c r="JL48" s="62"/>
      <c r="JM48" s="62"/>
      <c r="JN48" s="62"/>
      <c r="JO48" s="62"/>
      <c r="JP48" s="62"/>
      <c r="JQ48" s="62"/>
      <c r="JR48" s="62"/>
      <c r="JS48" s="62"/>
      <c r="JT48" s="62"/>
      <c r="JU48" s="62"/>
      <c r="JV48" s="62"/>
      <c r="JW48" s="62"/>
      <c r="JX48" s="62"/>
      <c r="JY48" s="62"/>
      <c r="JZ48" s="62"/>
      <c r="KA48" s="62"/>
      <c r="KB48" s="62"/>
      <c r="KC48" s="62"/>
      <c r="KD48" s="62"/>
      <c r="KE48" s="62"/>
      <c r="KF48" s="62"/>
      <c r="KG48" s="62"/>
      <c r="KH48" s="62"/>
      <c r="KI48" s="62"/>
      <c r="KJ48" s="62"/>
      <c r="KK48" s="62"/>
      <c r="KL48" s="62"/>
      <c r="KM48" s="62"/>
      <c r="KN48" s="62"/>
      <c r="KO48" s="62"/>
      <c r="KP48" s="62"/>
      <c r="KQ48" s="62"/>
      <c r="KR48" s="62"/>
      <c r="KS48" s="62"/>
      <c r="KT48" s="62"/>
      <c r="KU48" s="62"/>
      <c r="KV48" s="62"/>
      <c r="KW48" s="62"/>
      <c r="KX48" s="62"/>
      <c r="KY48" s="62"/>
      <c r="KZ48" s="62"/>
      <c r="LA48" s="62"/>
      <c r="LB48" s="62"/>
      <c r="LC48" s="62"/>
      <c r="LD48" s="62"/>
      <c r="LE48" s="62"/>
      <c r="LF48" s="62"/>
      <c r="LG48" s="62"/>
      <c r="LH48" s="62"/>
      <c r="LI48" s="62"/>
      <c r="LJ48" s="62"/>
      <c r="LK48" s="62"/>
      <c r="LL48" s="62"/>
      <c r="LM48" s="62"/>
      <c r="LN48" s="62"/>
      <c r="LO48" s="62"/>
      <c r="LP48" s="62"/>
      <c r="LQ48" s="62"/>
      <c r="LR48" s="62"/>
      <c r="LS48" s="62"/>
      <c r="LT48" s="62"/>
      <c r="LU48" s="62"/>
      <c r="LV48" s="62"/>
      <c r="LW48" s="62"/>
      <c r="LX48" s="62"/>
      <c r="LY48" s="62"/>
      <c r="LZ48" s="62"/>
      <c r="MA48" s="62"/>
      <c r="MB48" s="62"/>
      <c r="MC48" s="62"/>
      <c r="MD48" s="62"/>
      <c r="ME48" s="62"/>
      <c r="MF48" s="62"/>
      <c r="MG48" s="62"/>
      <c r="MH48" s="62"/>
      <c r="MI48" s="62"/>
      <c r="MJ48" s="62"/>
      <c r="MK48" s="62"/>
      <c r="ML48" s="62"/>
      <c r="MM48" s="62"/>
      <c r="MN48" s="62"/>
      <c r="MO48" s="62"/>
      <c r="MP48" s="62"/>
      <c r="MQ48" s="62"/>
      <c r="MR48" s="62"/>
      <c r="MS48" s="62"/>
      <c r="MT48" s="62"/>
      <c r="MU48" s="62"/>
      <c r="MV48" s="62"/>
      <c r="MW48" s="62"/>
      <c r="MX48" s="62"/>
      <c r="MY48" s="62"/>
      <c r="MZ48" s="62"/>
      <c r="NA48" s="62"/>
      <c r="NB48" s="62"/>
      <c r="NC48" s="62"/>
      <c r="ND48" s="62"/>
      <c r="NE48" s="62"/>
      <c r="NF48" s="62"/>
      <c r="NG48" s="62"/>
      <c r="NH48" s="62"/>
      <c r="NI48" s="62"/>
      <c r="NJ48" s="62"/>
      <c r="NK48" s="62"/>
      <c r="NL48" s="62"/>
      <c r="NM48" s="62"/>
      <c r="NN48" s="62"/>
      <c r="NO48" s="62"/>
      <c r="NP48" s="62"/>
      <c r="NQ48" s="62"/>
      <c r="NR48" s="62"/>
      <c r="NS48" s="62"/>
      <c r="NT48" s="62"/>
      <c r="NU48" s="62"/>
      <c r="NV48" s="62"/>
      <c r="NW48" s="62"/>
    </row>
    <row r="49" spans="1:387" s="75" customFormat="1" ht="39.75" customHeight="1" x14ac:dyDescent="0.25">
      <c r="A49" s="313" t="s">
        <v>39</v>
      </c>
      <c r="B49" s="313"/>
      <c r="C49" s="189">
        <f t="shared" ref="C49:J49" si="31">C17+C18+C19+C20+C31+C37+C38+C24</f>
        <v>1329768.6199999999</v>
      </c>
      <c r="D49" s="189">
        <f t="shared" si="31"/>
        <v>777492.29</v>
      </c>
      <c r="E49" s="189">
        <f t="shared" si="31"/>
        <v>991354.74</v>
      </c>
      <c r="F49" s="189">
        <f t="shared" si="31"/>
        <v>982780.78</v>
      </c>
      <c r="G49" s="189">
        <f t="shared" si="31"/>
        <v>1119383.28</v>
      </c>
      <c r="H49" s="189">
        <f t="shared" si="31"/>
        <v>704107.34000000008</v>
      </c>
      <c r="I49" s="189">
        <f t="shared" si="31"/>
        <v>610006.99</v>
      </c>
      <c r="J49" s="189">
        <f t="shared" si="31"/>
        <v>552128.89</v>
      </c>
      <c r="K49" s="189">
        <f t="shared" ref="K49:N49" si="32">K17+K18+K19+K20+K31+K37+K38+K24</f>
        <v>893703.77</v>
      </c>
      <c r="L49" s="189">
        <f t="shared" si="32"/>
        <v>583619.09000000008</v>
      </c>
      <c r="M49" s="189">
        <f t="shared" si="32"/>
        <v>856701.49</v>
      </c>
      <c r="N49" s="189">
        <f t="shared" si="32"/>
        <v>1926742.65</v>
      </c>
      <c r="O49" s="189">
        <f t="shared" ref="O49" si="33">O17+O18+O19+O20+O31+O37+O38+O24</f>
        <v>11327789.93</v>
      </c>
      <c r="P49" s="101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</row>
    <row r="50" spans="1:387" s="76" customFormat="1" ht="8.25" customHeight="1" x14ac:dyDescent="0.25">
      <c r="A50" s="318"/>
      <c r="B50" s="319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1"/>
      <c r="P50" s="101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62"/>
      <c r="IO50" s="62"/>
      <c r="IP50" s="62"/>
      <c r="IQ50" s="62"/>
      <c r="IR50" s="62"/>
      <c r="IS50" s="62"/>
      <c r="IT50" s="62"/>
      <c r="IU50" s="62"/>
      <c r="IV50" s="62"/>
      <c r="IW50" s="62"/>
      <c r="IX50" s="62"/>
      <c r="IY50" s="62"/>
      <c r="IZ50" s="62"/>
      <c r="JA50" s="62"/>
      <c r="JB50" s="62"/>
      <c r="JC50" s="62"/>
      <c r="JD50" s="62"/>
      <c r="JE50" s="62"/>
      <c r="JF50" s="62"/>
      <c r="JG50" s="62"/>
      <c r="JH50" s="62"/>
      <c r="JI50" s="62"/>
      <c r="JJ50" s="62"/>
      <c r="JK50" s="62"/>
      <c r="JL50" s="62"/>
      <c r="JM50" s="62"/>
      <c r="JN50" s="62"/>
      <c r="JO50" s="62"/>
      <c r="JP50" s="62"/>
      <c r="JQ50" s="62"/>
      <c r="JR50" s="62"/>
      <c r="JS50" s="62"/>
      <c r="JT50" s="62"/>
      <c r="JU50" s="62"/>
      <c r="JV50" s="62"/>
      <c r="JW50" s="62"/>
      <c r="JX50" s="62"/>
      <c r="JY50" s="62"/>
      <c r="JZ50" s="62"/>
      <c r="KA50" s="62"/>
      <c r="KB50" s="62"/>
      <c r="KC50" s="62"/>
      <c r="KD50" s="62"/>
      <c r="KE50" s="62"/>
      <c r="KF50" s="62"/>
      <c r="KG50" s="62"/>
      <c r="KH50" s="62"/>
      <c r="KI50" s="62"/>
      <c r="KJ50" s="62"/>
      <c r="KK50" s="62"/>
      <c r="KL50" s="62"/>
      <c r="KM50" s="62"/>
      <c r="KN50" s="62"/>
      <c r="KO50" s="62"/>
      <c r="KP50" s="62"/>
      <c r="KQ50" s="62"/>
      <c r="KR50" s="62"/>
      <c r="KS50" s="62"/>
      <c r="KT50" s="62"/>
      <c r="KU50" s="62"/>
      <c r="KV50" s="62"/>
      <c r="KW50" s="62"/>
      <c r="KX50" s="62"/>
      <c r="KY50" s="62"/>
      <c r="KZ50" s="62"/>
      <c r="LA50" s="62"/>
      <c r="LB50" s="62"/>
      <c r="LC50" s="62"/>
      <c r="LD50" s="62"/>
      <c r="LE50" s="62"/>
      <c r="LF50" s="62"/>
      <c r="LG50" s="62"/>
      <c r="LH50" s="62"/>
      <c r="LI50" s="62"/>
      <c r="LJ50" s="62"/>
      <c r="LK50" s="62"/>
      <c r="LL50" s="62"/>
      <c r="LM50" s="62"/>
      <c r="LN50" s="62"/>
      <c r="LO50" s="62"/>
      <c r="LP50" s="62"/>
      <c r="LQ50" s="62"/>
      <c r="LR50" s="62"/>
      <c r="LS50" s="62"/>
      <c r="LT50" s="62"/>
      <c r="LU50" s="62"/>
      <c r="LV50" s="62"/>
      <c r="LW50" s="62"/>
      <c r="LX50" s="62"/>
      <c r="LY50" s="62"/>
      <c r="LZ50" s="62"/>
      <c r="MA50" s="62"/>
      <c r="MB50" s="62"/>
      <c r="MC50" s="62"/>
      <c r="MD50" s="62"/>
      <c r="ME50" s="62"/>
      <c r="MF50" s="62"/>
      <c r="MG50" s="62"/>
      <c r="MH50" s="62"/>
      <c r="MI50" s="62"/>
      <c r="MJ50" s="62"/>
      <c r="MK50" s="62"/>
      <c r="ML50" s="62"/>
      <c r="MM50" s="62"/>
      <c r="MN50" s="62"/>
      <c r="MO50" s="62"/>
      <c r="MP50" s="62"/>
      <c r="MQ50" s="62"/>
      <c r="MR50" s="62"/>
      <c r="MS50" s="62"/>
      <c r="MT50" s="62"/>
      <c r="MU50" s="62"/>
      <c r="MV50" s="62"/>
      <c r="MW50" s="62"/>
      <c r="MX50" s="62"/>
      <c r="MY50" s="62"/>
      <c r="MZ50" s="62"/>
      <c r="NA50" s="62"/>
      <c r="NB50" s="62"/>
      <c r="NC50" s="62"/>
      <c r="ND50" s="62"/>
      <c r="NE50" s="62"/>
      <c r="NF50" s="62"/>
      <c r="NG50" s="62"/>
      <c r="NH50" s="62"/>
      <c r="NI50" s="62"/>
      <c r="NJ50" s="62"/>
      <c r="NK50" s="62"/>
      <c r="NL50" s="62"/>
      <c r="NM50" s="62"/>
      <c r="NN50" s="62"/>
      <c r="NO50" s="62"/>
      <c r="NP50" s="62"/>
      <c r="NQ50" s="62"/>
      <c r="NR50" s="62"/>
      <c r="NS50" s="62"/>
      <c r="NT50" s="62"/>
      <c r="NU50" s="62"/>
      <c r="NV50" s="62"/>
      <c r="NW50" s="62"/>
    </row>
    <row r="51" spans="1:387" s="66" customFormat="1" ht="27.75" customHeight="1" thickBot="1" x14ac:dyDescent="0.3">
      <c r="A51" s="314" t="s">
        <v>40</v>
      </c>
      <c r="B51" s="314"/>
      <c r="C51" s="192">
        <f t="shared" ref="C51:J51" si="34">C52+C59</f>
        <v>14184240.069999998</v>
      </c>
      <c r="D51" s="192">
        <f t="shared" si="34"/>
        <v>14157961.039999999</v>
      </c>
      <c r="E51" s="192">
        <f t="shared" si="34"/>
        <v>13430161.68</v>
      </c>
      <c r="F51" s="192">
        <f t="shared" si="34"/>
        <v>13879578.939999999</v>
      </c>
      <c r="G51" s="192">
        <f t="shared" si="34"/>
        <v>13075235.539999999</v>
      </c>
      <c r="H51" s="192">
        <f t="shared" si="34"/>
        <v>14976079.310000001</v>
      </c>
      <c r="I51" s="192">
        <f t="shared" si="34"/>
        <v>13961026.390000001</v>
      </c>
      <c r="J51" s="192">
        <f t="shared" si="34"/>
        <v>14955060.34</v>
      </c>
      <c r="K51" s="192">
        <f t="shared" ref="K51:N51" si="35">K52+K59</f>
        <v>13944644.640000001</v>
      </c>
      <c r="L51" s="192">
        <f t="shared" si="35"/>
        <v>14011038.829999998</v>
      </c>
      <c r="M51" s="192">
        <f t="shared" si="35"/>
        <v>18281685.100000001</v>
      </c>
      <c r="N51" s="192">
        <f t="shared" si="35"/>
        <v>24876941.239999998</v>
      </c>
      <c r="O51" s="192">
        <f>O52+O59</f>
        <v>183733653.12</v>
      </c>
      <c r="P51" s="97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</row>
    <row r="52" spans="1:387" s="40" customFormat="1" ht="19.5" customHeight="1" thickBot="1" x14ac:dyDescent="0.25">
      <c r="A52" s="315" t="s">
        <v>101</v>
      </c>
      <c r="B52" s="315"/>
      <c r="C52" s="193">
        <f>C34+2306277.82</f>
        <v>5608984.9499999993</v>
      </c>
      <c r="D52" s="193">
        <f>D34+695707.92+1735458.82</f>
        <v>5665459.3399999999</v>
      </c>
      <c r="E52" s="193">
        <f>E34+1540220.9</f>
        <v>4676098.68</v>
      </c>
      <c r="F52" s="193">
        <f>F34+2099545.24</f>
        <v>5227064.84</v>
      </c>
      <c r="G52" s="193">
        <f>G34+3434095.7</f>
        <v>6556690.1100000003</v>
      </c>
      <c r="H52" s="193">
        <f>H34+4672571.62</f>
        <v>7806014.9700000007</v>
      </c>
      <c r="I52" s="193">
        <f>I34+4186348.63</f>
        <v>7283715.21</v>
      </c>
      <c r="J52" s="193">
        <f>J34+3990756.49</f>
        <v>7087484.5300000003</v>
      </c>
      <c r="K52" s="193">
        <f>K34+3860856.55</f>
        <v>6962918.8499999996</v>
      </c>
      <c r="L52" s="193">
        <f>L34</f>
        <v>3087913.46</v>
      </c>
      <c r="M52" s="193">
        <f>M34</f>
        <v>7278362.6600000001</v>
      </c>
      <c r="N52" s="193">
        <f>N34</f>
        <v>3011973.91</v>
      </c>
      <c r="O52" s="194">
        <f>SUM(C52:N52)</f>
        <v>70252681.510000005</v>
      </c>
      <c r="P52" s="83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 s="39"/>
      <c r="IO52" s="39"/>
      <c r="IP52" s="39"/>
      <c r="IQ52" s="39"/>
      <c r="IR52" s="39"/>
      <c r="IS52" s="39"/>
      <c r="IT52" s="39"/>
      <c r="IU52" s="39"/>
      <c r="IV52" s="39"/>
      <c r="IW52" s="39"/>
      <c r="IX52" s="39"/>
      <c r="IY52" s="39"/>
      <c r="IZ52" s="39"/>
      <c r="JA52" s="39"/>
      <c r="JB52" s="39"/>
      <c r="JC52" s="39"/>
      <c r="JD52" s="39"/>
      <c r="JE52" s="39"/>
      <c r="JF52" s="39"/>
      <c r="JG52" s="39"/>
      <c r="JH52" s="39"/>
      <c r="JI52" s="39"/>
      <c r="JJ52" s="39"/>
      <c r="JK52" s="39"/>
      <c r="JL52" s="39"/>
      <c r="JM52" s="39"/>
      <c r="JN52" s="39"/>
      <c r="JO52" s="39"/>
      <c r="JP52" s="39"/>
      <c r="JQ52" s="39"/>
      <c r="JR52" s="39"/>
      <c r="JS52" s="39"/>
      <c r="JT52" s="39"/>
      <c r="JU52" s="39"/>
      <c r="JV52" s="39"/>
      <c r="JW52" s="39"/>
      <c r="JX52" s="39"/>
      <c r="JY52" s="39"/>
      <c r="JZ52" s="39"/>
      <c r="KA52" s="39"/>
      <c r="KB52" s="39"/>
      <c r="KC52" s="39"/>
      <c r="KD52" s="39"/>
      <c r="KE52" s="39"/>
      <c r="KF52" s="39"/>
      <c r="KG52" s="39"/>
      <c r="KH52" s="39"/>
      <c r="KI52" s="39"/>
      <c r="KJ52" s="39"/>
      <c r="KK52" s="39"/>
      <c r="KL52" s="39"/>
      <c r="KM52" s="39"/>
      <c r="KN52" s="39"/>
      <c r="KO52" s="39"/>
      <c r="KP52" s="39"/>
      <c r="KQ52" s="39"/>
      <c r="KR52" s="39"/>
      <c r="KS52" s="39"/>
      <c r="KT52" s="39"/>
      <c r="KU52" s="39"/>
      <c r="KV52" s="39"/>
      <c r="KW52" s="39"/>
      <c r="KX52" s="39"/>
      <c r="KY52" s="39"/>
      <c r="KZ52" s="39"/>
      <c r="LA52" s="39"/>
      <c r="LB52" s="39"/>
      <c r="LC52" s="39"/>
      <c r="LD52" s="39"/>
      <c r="LE52" s="39"/>
      <c r="LF52" s="39"/>
      <c r="LG52" s="39"/>
      <c r="LH52" s="39"/>
      <c r="LI52" s="39"/>
      <c r="LJ52" s="39"/>
      <c r="LK52" s="39"/>
      <c r="LL52" s="39"/>
      <c r="LM52" s="39"/>
      <c r="LN52" s="39"/>
      <c r="LO52" s="39"/>
      <c r="LP52" s="39"/>
      <c r="LQ52" s="39"/>
      <c r="LR52" s="39"/>
      <c r="LS52" s="39"/>
      <c r="LT52" s="39"/>
      <c r="LU52" s="39"/>
      <c r="LV52" s="39"/>
      <c r="LW52" s="39"/>
      <c r="LX52" s="39"/>
      <c r="LY52" s="39"/>
      <c r="LZ52" s="39"/>
      <c r="MA52" s="39"/>
      <c r="MB52" s="39"/>
      <c r="MC52" s="39"/>
      <c r="MD52" s="39"/>
      <c r="ME52" s="39"/>
      <c r="MF52" s="39"/>
      <c r="MG52" s="39"/>
      <c r="MH52" s="39"/>
      <c r="MI52" s="39"/>
      <c r="MJ52" s="39"/>
      <c r="MK52" s="39"/>
      <c r="ML52" s="39"/>
      <c r="MM52" s="39"/>
      <c r="MN52" s="39"/>
      <c r="MO52" s="39"/>
      <c r="MP52" s="39"/>
      <c r="MQ52" s="39"/>
      <c r="MR52" s="39"/>
      <c r="MS52" s="39"/>
      <c r="MT52" s="39"/>
      <c r="MU52" s="39"/>
      <c r="MV52" s="39"/>
      <c r="MW52" s="39"/>
      <c r="MX52" s="39"/>
      <c r="MY52" s="39"/>
      <c r="MZ52" s="39"/>
      <c r="NA52" s="39"/>
      <c r="NB52" s="39"/>
      <c r="NC52" s="39"/>
      <c r="ND52" s="39"/>
      <c r="NE52" s="39"/>
      <c r="NF52" s="39"/>
      <c r="NG52" s="39"/>
      <c r="NH52" s="39"/>
      <c r="NI52" s="39"/>
      <c r="NJ52" s="39"/>
      <c r="NK52" s="39"/>
      <c r="NL52" s="39"/>
      <c r="NM52" s="39"/>
      <c r="NN52" s="39"/>
      <c r="NO52" s="39"/>
      <c r="NP52" s="39"/>
      <c r="NQ52" s="39"/>
      <c r="NR52" s="39"/>
      <c r="NS52" s="39"/>
      <c r="NT52" s="39"/>
      <c r="NU52" s="39"/>
      <c r="NV52" s="39"/>
      <c r="NW52" s="39"/>
    </row>
    <row r="53" spans="1:387" s="10" customFormat="1" ht="10.5" hidden="1" customHeight="1" x14ac:dyDescent="0.2">
      <c r="A53" s="195"/>
      <c r="B53" s="196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8"/>
      <c r="P53" s="102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</row>
    <row r="54" spans="1:387" s="41" customFormat="1" ht="19.5" hidden="1" customHeight="1" x14ac:dyDescent="0.2">
      <c r="A54" s="199"/>
      <c r="B54" s="200" t="s">
        <v>10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198"/>
      <c r="P54" s="102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</row>
    <row r="55" spans="1:387" s="10" customFormat="1" ht="17.25" hidden="1" customHeight="1" x14ac:dyDescent="0.2">
      <c r="A55" s="195"/>
      <c r="B55" s="196" t="s">
        <v>8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8"/>
      <c r="P55" s="102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</row>
    <row r="56" spans="1:387" s="10" customFormat="1" ht="17.25" hidden="1" customHeight="1" x14ac:dyDescent="0.2">
      <c r="A56" s="195"/>
      <c r="B56" s="196" t="s">
        <v>9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8"/>
      <c r="P56" s="102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</row>
    <row r="57" spans="1:387" s="10" customFormat="1" ht="9.75" hidden="1" customHeight="1" x14ac:dyDescent="0.2">
      <c r="A57" s="202"/>
      <c r="B57" s="203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5"/>
      <c r="P57" s="102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</row>
    <row r="58" spans="1:387" s="10" customFormat="1" ht="12" customHeight="1" thickBot="1" x14ac:dyDescent="0.25">
      <c r="A58" s="316"/>
      <c r="B58" s="317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7"/>
      <c r="P58" s="102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</row>
    <row r="59" spans="1:387" s="40" customFormat="1" ht="21" customHeight="1" x14ac:dyDescent="0.2">
      <c r="A59" s="305" t="s">
        <v>102</v>
      </c>
      <c r="B59" s="305"/>
      <c r="C59" s="208">
        <v>8575255.1199999992</v>
      </c>
      <c r="D59" s="208">
        <v>8492501.6999999993</v>
      </c>
      <c r="E59" s="208">
        <v>8754063</v>
      </c>
      <c r="F59" s="208">
        <v>8652514.0999999996</v>
      </c>
      <c r="G59" s="208">
        <v>6518545.4299999997</v>
      </c>
      <c r="H59" s="208">
        <v>7170064.3399999999</v>
      </c>
      <c r="I59" s="208">
        <v>6677311.1799999997</v>
      </c>
      <c r="J59" s="208">
        <v>7867575.8099999996</v>
      </c>
      <c r="K59" s="208">
        <v>6981725.79</v>
      </c>
      <c r="L59" s="208">
        <v>10923125.369999999</v>
      </c>
      <c r="M59" s="208">
        <v>11003322.439999999</v>
      </c>
      <c r="N59" s="208">
        <v>21864967.329999998</v>
      </c>
      <c r="O59" s="209">
        <f>SUM(C59:N59)</f>
        <v>113480971.61</v>
      </c>
      <c r="P59" s="83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  <c r="KK59" s="39"/>
      <c r="KL59" s="39"/>
      <c r="KM59" s="39"/>
      <c r="KN59" s="39"/>
      <c r="KO59" s="39"/>
      <c r="KP59" s="39"/>
      <c r="KQ59" s="39"/>
      <c r="KR59" s="39"/>
      <c r="KS59" s="39"/>
      <c r="KT59" s="39"/>
      <c r="KU59" s="39"/>
      <c r="KV59" s="39"/>
      <c r="KW59" s="39"/>
      <c r="KX59" s="39"/>
      <c r="KY59" s="39"/>
      <c r="KZ59" s="39"/>
      <c r="LA59" s="39"/>
      <c r="LB59" s="39"/>
      <c r="LC59" s="39"/>
      <c r="LD59" s="39"/>
      <c r="LE59" s="39"/>
      <c r="LF59" s="39"/>
      <c r="LG59" s="39"/>
      <c r="LH59" s="39"/>
      <c r="LI59" s="39"/>
      <c r="LJ59" s="39"/>
      <c r="LK59" s="39"/>
      <c r="LL59" s="39"/>
      <c r="LM59" s="39"/>
      <c r="LN59" s="39"/>
      <c r="LO59" s="39"/>
      <c r="LP59" s="39"/>
      <c r="LQ59" s="39"/>
      <c r="LR59" s="39"/>
      <c r="LS59" s="39"/>
      <c r="LT59" s="39"/>
      <c r="LU59" s="39"/>
      <c r="LV59" s="39"/>
      <c r="LW59" s="39"/>
      <c r="LX59" s="39"/>
      <c r="LY59" s="39"/>
      <c r="LZ59" s="39"/>
      <c r="MA59" s="39"/>
      <c r="MB59" s="39"/>
      <c r="MC59" s="39"/>
      <c r="MD59" s="39"/>
      <c r="ME59" s="39"/>
      <c r="MF59" s="39"/>
      <c r="MG59" s="39"/>
      <c r="MH59" s="39"/>
      <c r="MI59" s="39"/>
      <c r="MJ59" s="39"/>
      <c r="MK59" s="39"/>
      <c r="ML59" s="39"/>
      <c r="MM59" s="39"/>
      <c r="MN59" s="39"/>
      <c r="MO59" s="39"/>
      <c r="MP59" s="39"/>
      <c r="MQ59" s="39"/>
      <c r="MR59" s="39"/>
      <c r="MS59" s="39"/>
      <c r="MT59" s="39"/>
      <c r="MU59" s="39"/>
      <c r="MV59" s="39"/>
      <c r="MW59" s="39"/>
      <c r="MX59" s="39"/>
      <c r="MY59" s="39"/>
      <c r="MZ59" s="39"/>
      <c r="NA59" s="39"/>
      <c r="NB59" s="39"/>
      <c r="NC59" s="39"/>
      <c r="ND59" s="39"/>
      <c r="NE59" s="39"/>
      <c r="NF59" s="39"/>
      <c r="NG59" s="39"/>
      <c r="NH59" s="39"/>
      <c r="NI59" s="39"/>
      <c r="NJ59" s="39"/>
      <c r="NK59" s="39"/>
      <c r="NL59" s="39"/>
      <c r="NM59" s="39"/>
      <c r="NN59" s="39"/>
      <c r="NO59" s="39"/>
      <c r="NP59" s="39"/>
      <c r="NQ59" s="39"/>
      <c r="NR59" s="39"/>
      <c r="NS59" s="39"/>
      <c r="NT59" s="39"/>
      <c r="NU59" s="39"/>
      <c r="NV59" s="39"/>
      <c r="NW59" s="39"/>
    </row>
    <row r="60" spans="1:387" s="9" customFormat="1" ht="14.25" customHeight="1" thickBot="1" x14ac:dyDescent="0.45">
      <c r="A60" s="322"/>
      <c r="B60" s="323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1"/>
      <c r="P60" s="103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</row>
    <row r="61" spans="1:387" s="12" customFormat="1" ht="33.75" customHeight="1" thickTop="1" thickBot="1" x14ac:dyDescent="0.5">
      <c r="A61" s="324" t="s">
        <v>93</v>
      </c>
      <c r="B61" s="324"/>
      <c r="C61" s="212">
        <f t="shared" ref="C61:J61" si="36">C12-C44</f>
        <v>70454863.019999981</v>
      </c>
      <c r="D61" s="212">
        <f t="shared" si="36"/>
        <v>1455454.8199999984</v>
      </c>
      <c r="E61" s="212">
        <f t="shared" si="36"/>
        <v>62576975.319999985</v>
      </c>
      <c r="F61" s="212">
        <f t="shared" si="36"/>
        <v>130398650.88999999</v>
      </c>
      <c r="G61" s="212">
        <f t="shared" si="36"/>
        <v>75167634.910000011</v>
      </c>
      <c r="H61" s="212">
        <f t="shared" si="36"/>
        <v>67261510.11999999</v>
      </c>
      <c r="I61" s="212">
        <f t="shared" si="36"/>
        <v>98375205.25999999</v>
      </c>
      <c r="J61" s="212">
        <f t="shared" si="36"/>
        <v>63442994.660000011</v>
      </c>
      <c r="K61" s="212">
        <f t="shared" ref="K61:N61" si="37">K12-K44</f>
        <v>94302040.659999996</v>
      </c>
      <c r="L61" s="212">
        <f t="shared" si="37"/>
        <v>76522575.069999993</v>
      </c>
      <c r="M61" s="212">
        <f t="shared" si="37"/>
        <v>76562181.63000001</v>
      </c>
      <c r="N61" s="212">
        <f t="shared" si="37"/>
        <v>154878157.39000002</v>
      </c>
      <c r="O61" s="213">
        <f>O12-O44</f>
        <v>971398243.74999988</v>
      </c>
      <c r="P61" s="87">
        <f>P12-P44</f>
        <v>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</row>
    <row r="62" spans="1:387" s="25" customFormat="1" ht="24" thickTop="1" thickBot="1" x14ac:dyDescent="0.5">
      <c r="A62" s="325" t="s">
        <v>20</v>
      </c>
      <c r="B62" s="325"/>
      <c r="C62" s="246">
        <v>2234773255.6700001</v>
      </c>
      <c r="D62" s="246">
        <v>1831718971.25</v>
      </c>
      <c r="E62" s="246">
        <v>1589816744.0899999</v>
      </c>
      <c r="F62" s="246">
        <v>1575042483.0999999</v>
      </c>
      <c r="G62" s="246">
        <v>1923495196.5</v>
      </c>
      <c r="H62" s="246">
        <v>2078469343.8900001</v>
      </c>
      <c r="I62" s="246">
        <v>2359197885.4200001</v>
      </c>
      <c r="J62" s="246">
        <v>2287895169.3899999</v>
      </c>
      <c r="K62" s="246">
        <v>2235282277.0799999</v>
      </c>
      <c r="L62" s="246">
        <v>2010335283.6300001</v>
      </c>
      <c r="M62" s="246">
        <v>2111919043.45</v>
      </c>
      <c r="N62" s="246">
        <v>1958611142.05</v>
      </c>
      <c r="O62" s="247">
        <f>SUM(C62:N62)</f>
        <v>24196556795.52</v>
      </c>
      <c r="P62" s="85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 s="24"/>
      <c r="IO62" s="24"/>
      <c r="IP62" s="24"/>
      <c r="IQ62" s="24"/>
      <c r="IR62" s="24"/>
      <c r="IS62" s="24"/>
      <c r="IT62" s="24"/>
      <c r="IU62" s="24"/>
      <c r="IV62" s="24"/>
      <c r="IW62" s="24"/>
      <c r="IX62" s="24"/>
      <c r="IY62" s="24"/>
      <c r="IZ62" s="24"/>
      <c r="JA62" s="24"/>
      <c r="JB62" s="24"/>
      <c r="JC62" s="24"/>
      <c r="JD62" s="24"/>
      <c r="JE62" s="24"/>
      <c r="JF62" s="24"/>
      <c r="JG62" s="24"/>
      <c r="JH62" s="24"/>
      <c r="JI62" s="24"/>
      <c r="JJ62" s="24"/>
      <c r="JK62" s="24"/>
      <c r="JL62" s="24"/>
      <c r="JM62" s="24"/>
      <c r="JN62" s="24"/>
      <c r="JO62" s="24"/>
      <c r="JP62" s="24"/>
      <c r="JQ62" s="24"/>
      <c r="JR62" s="24"/>
      <c r="JS62" s="24"/>
      <c r="JT62" s="24"/>
      <c r="JU62" s="24"/>
      <c r="JV62" s="24"/>
      <c r="JW62" s="24"/>
      <c r="JX62" s="24"/>
      <c r="JY62" s="24"/>
      <c r="JZ62" s="24"/>
      <c r="KA62" s="24"/>
      <c r="KB62" s="24"/>
      <c r="KC62" s="24"/>
      <c r="KD62" s="24"/>
      <c r="KE62" s="24"/>
      <c r="KF62" s="24"/>
      <c r="KG62" s="24"/>
      <c r="KH62" s="24"/>
      <c r="KI62" s="24"/>
      <c r="KJ62" s="24"/>
      <c r="KK62" s="24"/>
      <c r="KL62" s="24"/>
      <c r="KM62" s="24"/>
      <c r="KN62" s="24"/>
      <c r="KO62" s="24"/>
      <c r="KP62" s="24"/>
      <c r="KQ62" s="24"/>
      <c r="KR62" s="24"/>
      <c r="KS62" s="24"/>
      <c r="KT62" s="24"/>
      <c r="KU62" s="24"/>
      <c r="KV62" s="24"/>
      <c r="KW62" s="24"/>
      <c r="KX62" s="24"/>
      <c r="KY62" s="24"/>
      <c r="KZ62" s="24"/>
      <c r="LA62" s="24"/>
      <c r="LB62" s="24"/>
      <c r="LC62" s="24"/>
      <c r="LD62" s="24"/>
      <c r="LE62" s="24"/>
      <c r="LF62" s="24"/>
      <c r="LG62" s="24"/>
      <c r="LH62" s="24"/>
      <c r="LI62" s="24"/>
      <c r="LJ62" s="24"/>
      <c r="LK62" s="24"/>
      <c r="LL62" s="24"/>
      <c r="LM62" s="24"/>
      <c r="LN62" s="24"/>
      <c r="LO62" s="24"/>
      <c r="LP62" s="24"/>
      <c r="LQ62" s="24"/>
      <c r="LR62" s="24"/>
      <c r="LS62" s="24"/>
      <c r="LT62" s="24"/>
      <c r="LU62" s="24"/>
      <c r="LV62" s="24"/>
      <c r="LW62" s="24"/>
      <c r="LX62" s="24"/>
      <c r="LY62" s="24"/>
      <c r="LZ62" s="24"/>
      <c r="MA62" s="24"/>
      <c r="MB62" s="24"/>
      <c r="MC62" s="24"/>
      <c r="MD62" s="24"/>
      <c r="ME62" s="24"/>
      <c r="MF62" s="24"/>
      <c r="MG62" s="24"/>
      <c r="MH62" s="24"/>
      <c r="MI62" s="24"/>
      <c r="MJ62" s="24"/>
      <c r="MK62" s="24"/>
      <c r="ML62" s="24"/>
      <c r="MM62" s="24"/>
      <c r="MN62" s="24"/>
      <c r="MO62" s="24"/>
      <c r="MP62" s="24"/>
      <c r="MQ62" s="24"/>
      <c r="MR62" s="24"/>
      <c r="MS62" s="24"/>
      <c r="MT62" s="24"/>
      <c r="MU62" s="24"/>
      <c r="MV62" s="24"/>
      <c r="MW62" s="24"/>
      <c r="MX62" s="24"/>
      <c r="MY62" s="24"/>
      <c r="MZ62" s="24"/>
      <c r="NA62" s="24"/>
      <c r="NB62" s="24"/>
      <c r="NC62" s="24"/>
      <c r="ND62" s="24"/>
      <c r="NE62" s="24"/>
      <c r="NF62" s="24"/>
      <c r="NG62" s="24"/>
      <c r="NH62" s="24"/>
      <c r="NI62" s="24"/>
      <c r="NJ62" s="24"/>
      <c r="NK62" s="24"/>
      <c r="NL62" s="24"/>
      <c r="NM62" s="24"/>
      <c r="NN62" s="24"/>
      <c r="NO62" s="24"/>
      <c r="NP62" s="24"/>
      <c r="NQ62" s="24"/>
      <c r="NR62" s="24"/>
      <c r="NS62" s="24"/>
      <c r="NT62" s="24"/>
      <c r="NU62" s="24"/>
      <c r="NV62" s="24"/>
      <c r="NW62" s="24"/>
    </row>
    <row r="63" spans="1:387" s="25" customFormat="1" ht="53.25" customHeight="1" thickTop="1" thickBot="1" x14ac:dyDescent="0.5">
      <c r="A63" s="326" t="s">
        <v>134</v>
      </c>
      <c r="B63" s="327"/>
      <c r="C63" s="246"/>
      <c r="D63" s="246"/>
      <c r="E63" s="246"/>
      <c r="F63" s="246">
        <v>16800000</v>
      </c>
      <c r="G63" s="246">
        <v>4200000</v>
      </c>
      <c r="H63" s="246">
        <v>750000</v>
      </c>
      <c r="I63" s="246"/>
      <c r="J63" s="246"/>
      <c r="K63" s="246"/>
      <c r="L63" s="246"/>
      <c r="M63" s="246"/>
      <c r="N63" s="246">
        <v>40000</v>
      </c>
      <c r="O63" s="247">
        <f t="shared" ref="O63:O65" si="38">SUM(C63:N63)</f>
        <v>21790000</v>
      </c>
      <c r="P63" s="85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 s="24"/>
      <c r="IO63" s="24"/>
      <c r="IP63" s="24"/>
      <c r="IQ63" s="24"/>
      <c r="IR63" s="24"/>
      <c r="IS63" s="24"/>
      <c r="IT63" s="24"/>
      <c r="IU63" s="24"/>
      <c r="IV63" s="24"/>
      <c r="IW63" s="24"/>
      <c r="IX63" s="24"/>
      <c r="IY63" s="24"/>
      <c r="IZ63" s="24"/>
      <c r="JA63" s="24"/>
      <c r="JB63" s="24"/>
      <c r="JC63" s="24"/>
      <c r="JD63" s="24"/>
      <c r="JE63" s="24"/>
      <c r="JF63" s="24"/>
      <c r="JG63" s="24"/>
      <c r="JH63" s="24"/>
      <c r="JI63" s="24"/>
      <c r="JJ63" s="24"/>
      <c r="JK63" s="24"/>
      <c r="JL63" s="24"/>
      <c r="JM63" s="24"/>
      <c r="JN63" s="24"/>
      <c r="JO63" s="24"/>
      <c r="JP63" s="24"/>
      <c r="JQ63" s="24"/>
      <c r="JR63" s="24"/>
      <c r="JS63" s="24"/>
      <c r="JT63" s="24"/>
      <c r="JU63" s="24"/>
      <c r="JV63" s="24"/>
      <c r="JW63" s="24"/>
      <c r="JX63" s="24"/>
      <c r="JY63" s="24"/>
      <c r="JZ63" s="24"/>
      <c r="KA63" s="24"/>
      <c r="KB63" s="24"/>
      <c r="KC63" s="24"/>
      <c r="KD63" s="24"/>
      <c r="KE63" s="24"/>
      <c r="KF63" s="24"/>
      <c r="KG63" s="24"/>
      <c r="KH63" s="24"/>
      <c r="KI63" s="24"/>
      <c r="KJ63" s="24"/>
      <c r="KK63" s="24"/>
      <c r="KL63" s="2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24"/>
      <c r="LC63" s="24"/>
      <c r="LD63" s="24"/>
      <c r="LE63" s="24"/>
      <c r="LF63" s="24"/>
      <c r="LG63" s="24"/>
      <c r="LH63" s="24"/>
      <c r="LI63" s="24"/>
      <c r="LJ63" s="24"/>
      <c r="LK63" s="24"/>
      <c r="LL63" s="24"/>
      <c r="LM63" s="24"/>
      <c r="LN63" s="24"/>
      <c r="LO63" s="24"/>
      <c r="LP63" s="24"/>
      <c r="LQ63" s="24"/>
      <c r="LR63" s="24"/>
      <c r="LS63" s="24"/>
      <c r="LT63" s="24"/>
      <c r="LU63" s="24"/>
      <c r="LV63" s="24"/>
      <c r="LW63" s="24"/>
      <c r="LX63" s="24"/>
      <c r="LY63" s="24"/>
      <c r="LZ63" s="24"/>
      <c r="MA63" s="24"/>
      <c r="MB63" s="24"/>
      <c r="MC63" s="24"/>
      <c r="MD63" s="24"/>
      <c r="ME63" s="24"/>
      <c r="MF63" s="24"/>
      <c r="MG63" s="24"/>
      <c r="MH63" s="24"/>
      <c r="MI63" s="24"/>
      <c r="MJ63" s="24"/>
      <c r="MK63" s="24"/>
      <c r="ML63" s="24"/>
      <c r="MM63" s="24"/>
      <c r="MN63" s="2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4"/>
      <c r="NH63" s="24"/>
      <c r="NI63" s="24"/>
      <c r="NJ63" s="24"/>
      <c r="NK63" s="24"/>
      <c r="NL63" s="24"/>
      <c r="NM63" s="24"/>
      <c r="NN63" s="24"/>
      <c r="NO63" s="24"/>
      <c r="NP63" s="24"/>
      <c r="NQ63" s="24"/>
      <c r="NR63" s="24"/>
      <c r="NS63" s="24"/>
      <c r="NT63" s="24"/>
      <c r="NU63" s="24"/>
      <c r="NV63" s="24"/>
      <c r="NW63" s="24"/>
    </row>
    <row r="64" spans="1:387" s="25" customFormat="1" ht="53.25" customHeight="1" thickTop="1" thickBot="1" x14ac:dyDescent="0.5">
      <c r="A64" s="320" t="s">
        <v>135</v>
      </c>
      <c r="B64" s="320"/>
      <c r="C64" s="246">
        <f>C62-C63</f>
        <v>2234773255.6700001</v>
      </c>
      <c r="D64" s="246">
        <f t="shared" ref="D64:N64" si="39">D62-D63</f>
        <v>1831718971.25</v>
      </c>
      <c r="E64" s="246">
        <f t="shared" si="39"/>
        <v>1589816744.0899999</v>
      </c>
      <c r="F64" s="246">
        <f t="shared" si="39"/>
        <v>1558242483.0999999</v>
      </c>
      <c r="G64" s="246">
        <f t="shared" si="39"/>
        <v>1919295196.5</v>
      </c>
      <c r="H64" s="246">
        <f t="shared" si="39"/>
        <v>2077719343.8900001</v>
      </c>
      <c r="I64" s="246">
        <f t="shared" si="39"/>
        <v>2359197885.4200001</v>
      </c>
      <c r="J64" s="246">
        <f t="shared" si="39"/>
        <v>2287895169.3899999</v>
      </c>
      <c r="K64" s="246">
        <f t="shared" si="39"/>
        <v>2235282277.0799999</v>
      </c>
      <c r="L64" s="246">
        <f t="shared" si="39"/>
        <v>2010335283.6300001</v>
      </c>
      <c r="M64" s="246">
        <f t="shared" si="39"/>
        <v>2111919043.45</v>
      </c>
      <c r="N64" s="246">
        <f t="shared" si="39"/>
        <v>1958571142.05</v>
      </c>
      <c r="O64" s="247">
        <f t="shared" si="38"/>
        <v>24174766795.52</v>
      </c>
      <c r="P64" s="85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 s="24"/>
      <c r="IO64" s="24"/>
      <c r="IP64" s="24"/>
      <c r="IQ64" s="24"/>
      <c r="IR64" s="24"/>
      <c r="IS64" s="24"/>
      <c r="IT64" s="24"/>
      <c r="IU64" s="24"/>
      <c r="IV64" s="24"/>
      <c r="IW64" s="24"/>
      <c r="IX64" s="24"/>
      <c r="IY64" s="24"/>
      <c r="IZ64" s="24"/>
      <c r="JA64" s="24"/>
      <c r="JB64" s="24"/>
      <c r="JC64" s="24"/>
      <c r="JD64" s="24"/>
      <c r="JE64" s="24"/>
      <c r="JF64" s="24"/>
      <c r="JG64" s="24"/>
      <c r="JH64" s="24"/>
      <c r="JI64" s="24"/>
      <c r="JJ64" s="24"/>
      <c r="JK64" s="24"/>
      <c r="JL64" s="24"/>
      <c r="JM64" s="24"/>
      <c r="JN64" s="24"/>
      <c r="JO64" s="24"/>
      <c r="JP64" s="24"/>
      <c r="JQ64" s="24"/>
      <c r="JR64" s="24"/>
      <c r="JS64" s="24"/>
      <c r="JT64" s="24"/>
      <c r="JU64" s="24"/>
      <c r="JV64" s="24"/>
      <c r="JW64" s="24"/>
      <c r="JX64" s="24"/>
      <c r="JY64" s="24"/>
      <c r="JZ64" s="24"/>
      <c r="KA64" s="24"/>
      <c r="KB64" s="24"/>
      <c r="KC64" s="24"/>
      <c r="KD64" s="24"/>
      <c r="KE64" s="24"/>
      <c r="KF64" s="24"/>
      <c r="KG64" s="24"/>
      <c r="KH64" s="24"/>
      <c r="KI64" s="24"/>
      <c r="KJ64" s="24"/>
      <c r="KK64" s="24"/>
      <c r="KL64" s="2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24"/>
      <c r="LC64" s="24"/>
      <c r="LD64" s="24"/>
      <c r="LE64" s="24"/>
      <c r="LF64" s="24"/>
      <c r="LG64" s="24"/>
      <c r="LH64" s="24"/>
      <c r="LI64" s="24"/>
      <c r="LJ64" s="24"/>
      <c r="LK64" s="24"/>
      <c r="LL64" s="24"/>
      <c r="LM64" s="24"/>
      <c r="LN64" s="24"/>
      <c r="LO64" s="24"/>
      <c r="LP64" s="24"/>
      <c r="LQ64" s="24"/>
      <c r="LR64" s="24"/>
      <c r="LS64" s="24"/>
      <c r="LT64" s="24"/>
      <c r="LU64" s="24"/>
      <c r="LV64" s="24"/>
      <c r="LW64" s="24"/>
      <c r="LX64" s="24"/>
      <c r="LY64" s="24"/>
      <c r="LZ64" s="24"/>
      <c r="MA64" s="24"/>
      <c r="MB64" s="24"/>
      <c r="MC64" s="24"/>
      <c r="MD64" s="24"/>
      <c r="ME64" s="24"/>
      <c r="MF64" s="24"/>
      <c r="MG64" s="24"/>
      <c r="MH64" s="24"/>
      <c r="MI64" s="24"/>
      <c r="MJ64" s="24"/>
      <c r="MK64" s="24"/>
      <c r="ML64" s="24"/>
      <c r="MM64" s="24"/>
      <c r="MN64" s="2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4"/>
      <c r="NH64" s="24"/>
      <c r="NI64" s="24"/>
      <c r="NJ64" s="24"/>
      <c r="NK64" s="24"/>
      <c r="NL64" s="24"/>
      <c r="NM64" s="24"/>
      <c r="NN64" s="24"/>
      <c r="NO64" s="24"/>
      <c r="NP64" s="24"/>
      <c r="NQ64" s="24"/>
      <c r="NR64" s="24"/>
      <c r="NS64" s="24"/>
      <c r="NT64" s="24"/>
      <c r="NU64" s="24"/>
      <c r="NV64" s="24"/>
      <c r="NW64" s="24"/>
    </row>
    <row r="65" spans="1:387" s="25" customFormat="1" ht="48.75" customHeight="1" thickTop="1" thickBot="1" x14ac:dyDescent="0.5">
      <c r="A65" s="326" t="s">
        <v>136</v>
      </c>
      <c r="B65" s="327"/>
      <c r="C65" s="246"/>
      <c r="D65" s="246"/>
      <c r="E65" s="246"/>
      <c r="F65" s="246"/>
      <c r="G65" s="246"/>
      <c r="H65" s="246"/>
      <c r="I65" s="246"/>
      <c r="J65" s="246">
        <v>209911805</v>
      </c>
      <c r="K65" s="246"/>
      <c r="L65" s="246"/>
      <c r="M65" s="246"/>
      <c r="N65" s="246"/>
      <c r="O65" s="247">
        <f t="shared" si="38"/>
        <v>209911805</v>
      </c>
      <c r="P65" s="8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 s="24"/>
      <c r="IO65" s="24"/>
      <c r="IP65" s="24"/>
      <c r="IQ65" s="24"/>
      <c r="IR65" s="24"/>
      <c r="IS65" s="24"/>
      <c r="IT65" s="24"/>
      <c r="IU65" s="24"/>
      <c r="IV65" s="24"/>
      <c r="IW65" s="24"/>
      <c r="IX65" s="24"/>
      <c r="IY65" s="24"/>
      <c r="IZ65" s="24"/>
      <c r="JA65" s="24"/>
      <c r="JB65" s="24"/>
      <c r="JC65" s="24"/>
      <c r="JD65" s="24"/>
      <c r="JE65" s="24"/>
      <c r="JF65" s="24"/>
      <c r="JG65" s="24"/>
      <c r="JH65" s="24"/>
      <c r="JI65" s="24"/>
      <c r="JJ65" s="24"/>
      <c r="JK65" s="24"/>
      <c r="JL65" s="24"/>
      <c r="JM65" s="24"/>
      <c r="JN65" s="24"/>
      <c r="JO65" s="24"/>
      <c r="JP65" s="24"/>
      <c r="JQ65" s="24"/>
      <c r="JR65" s="24"/>
      <c r="JS65" s="24"/>
      <c r="JT65" s="24"/>
      <c r="JU65" s="24"/>
      <c r="JV65" s="24"/>
      <c r="JW65" s="24"/>
      <c r="JX65" s="24"/>
      <c r="JY65" s="24"/>
      <c r="JZ65" s="24"/>
      <c r="KA65" s="24"/>
      <c r="KB65" s="24"/>
      <c r="KC65" s="24"/>
      <c r="KD65" s="24"/>
      <c r="KE65" s="24"/>
      <c r="KF65" s="24"/>
      <c r="KG65" s="24"/>
      <c r="KH65" s="24"/>
      <c r="KI65" s="24"/>
      <c r="KJ65" s="24"/>
      <c r="KK65" s="24"/>
      <c r="KL65" s="24"/>
      <c r="KM65" s="24"/>
      <c r="KN65" s="24"/>
      <c r="KO65" s="24"/>
      <c r="KP65" s="24"/>
      <c r="KQ65" s="24"/>
      <c r="KR65" s="24"/>
      <c r="KS65" s="24"/>
      <c r="KT65" s="24"/>
      <c r="KU65" s="24"/>
      <c r="KV65" s="24"/>
      <c r="KW65" s="24"/>
      <c r="KX65" s="24"/>
      <c r="KY65" s="24"/>
      <c r="KZ65" s="24"/>
      <c r="LA65" s="24"/>
      <c r="LB65" s="24"/>
      <c r="LC65" s="24"/>
      <c r="LD65" s="24"/>
      <c r="LE65" s="24"/>
      <c r="LF65" s="24"/>
      <c r="LG65" s="24"/>
      <c r="LH65" s="24"/>
      <c r="LI65" s="24"/>
      <c r="LJ65" s="24"/>
      <c r="LK65" s="24"/>
      <c r="LL65" s="24"/>
      <c r="LM65" s="24"/>
      <c r="LN65" s="24"/>
      <c r="LO65" s="24"/>
      <c r="LP65" s="24"/>
      <c r="LQ65" s="24"/>
      <c r="LR65" s="24"/>
      <c r="LS65" s="24"/>
      <c r="LT65" s="24"/>
      <c r="LU65" s="24"/>
      <c r="LV65" s="24"/>
      <c r="LW65" s="24"/>
      <c r="LX65" s="24"/>
      <c r="LY65" s="24"/>
      <c r="LZ65" s="24"/>
      <c r="MA65" s="24"/>
      <c r="MB65" s="24"/>
      <c r="MC65" s="24"/>
      <c r="MD65" s="24"/>
      <c r="ME65" s="24"/>
      <c r="MF65" s="24"/>
      <c r="MG65" s="24"/>
      <c r="MH65" s="24"/>
      <c r="MI65" s="24"/>
      <c r="MJ65" s="24"/>
      <c r="MK65" s="24"/>
      <c r="ML65" s="24"/>
      <c r="MM65" s="24"/>
      <c r="MN65" s="24"/>
      <c r="MO65" s="24"/>
      <c r="MP65" s="24"/>
      <c r="MQ65" s="24"/>
      <c r="MR65" s="24"/>
      <c r="MS65" s="24"/>
      <c r="MT65" s="24"/>
      <c r="MU65" s="24"/>
      <c r="MV65" s="24"/>
      <c r="MW65" s="24"/>
      <c r="MX65" s="24"/>
      <c r="MY65" s="24"/>
      <c r="MZ65" s="24"/>
      <c r="NA65" s="24"/>
      <c r="NB65" s="24"/>
      <c r="NC65" s="24"/>
      <c r="ND65" s="24"/>
      <c r="NE65" s="24"/>
      <c r="NF65" s="24"/>
      <c r="NG65" s="24"/>
      <c r="NH65" s="24"/>
      <c r="NI65" s="24"/>
      <c r="NJ65" s="24"/>
      <c r="NK65" s="24"/>
      <c r="NL65" s="24"/>
      <c r="NM65" s="24"/>
      <c r="NN65" s="24"/>
      <c r="NO65" s="24"/>
      <c r="NP65" s="24"/>
      <c r="NQ65" s="24"/>
      <c r="NR65" s="24"/>
      <c r="NS65" s="24"/>
      <c r="NT65" s="24"/>
      <c r="NU65" s="24"/>
      <c r="NV65" s="24"/>
      <c r="NW65" s="24"/>
    </row>
    <row r="66" spans="1:387" s="25" customFormat="1" ht="51.75" customHeight="1" thickTop="1" thickBot="1" x14ac:dyDescent="0.5">
      <c r="A66" s="320" t="s">
        <v>137</v>
      </c>
      <c r="B66" s="320"/>
      <c r="C66" s="246">
        <f>C64-C65</f>
        <v>2234773255.6700001</v>
      </c>
      <c r="D66" s="246">
        <f t="shared" ref="D66:N66" si="40">D64-D65</f>
        <v>1831718971.25</v>
      </c>
      <c r="E66" s="246">
        <f t="shared" si="40"/>
        <v>1589816744.0899999</v>
      </c>
      <c r="F66" s="246">
        <f t="shared" si="40"/>
        <v>1558242483.0999999</v>
      </c>
      <c r="G66" s="246">
        <f t="shared" si="40"/>
        <v>1919295196.5</v>
      </c>
      <c r="H66" s="246">
        <f t="shared" si="40"/>
        <v>2077719343.8900001</v>
      </c>
      <c r="I66" s="246">
        <f t="shared" si="40"/>
        <v>2359197885.4200001</v>
      </c>
      <c r="J66" s="246">
        <f t="shared" si="40"/>
        <v>2077983364.3899999</v>
      </c>
      <c r="K66" s="246">
        <f t="shared" si="40"/>
        <v>2235282277.0799999</v>
      </c>
      <c r="L66" s="246">
        <f t="shared" si="40"/>
        <v>2010335283.6300001</v>
      </c>
      <c r="M66" s="246">
        <f t="shared" si="40"/>
        <v>2111919043.45</v>
      </c>
      <c r="N66" s="246">
        <f t="shared" si="40"/>
        <v>1958571142.05</v>
      </c>
      <c r="O66" s="247">
        <f>SUM(C66:N66)</f>
        <v>23964854990.52</v>
      </c>
      <c r="P66" s="85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 s="24"/>
      <c r="IO66" s="24"/>
      <c r="IP66" s="24"/>
      <c r="IQ66" s="24"/>
      <c r="IR66" s="24"/>
      <c r="IS66" s="24"/>
      <c r="IT66" s="24"/>
      <c r="IU66" s="24"/>
      <c r="IV66" s="24"/>
      <c r="IW66" s="24"/>
      <c r="IX66" s="24"/>
      <c r="IY66" s="24"/>
      <c r="IZ66" s="24"/>
      <c r="JA66" s="24"/>
      <c r="JB66" s="24"/>
      <c r="JC66" s="24"/>
      <c r="JD66" s="24"/>
      <c r="JE66" s="24"/>
      <c r="JF66" s="24"/>
      <c r="JG66" s="24"/>
      <c r="JH66" s="24"/>
      <c r="JI66" s="24"/>
      <c r="JJ66" s="24"/>
      <c r="JK66" s="24"/>
      <c r="JL66" s="24"/>
      <c r="JM66" s="24"/>
      <c r="JN66" s="24"/>
      <c r="JO66" s="24"/>
      <c r="JP66" s="24"/>
      <c r="JQ66" s="24"/>
      <c r="JR66" s="24"/>
      <c r="JS66" s="24"/>
      <c r="JT66" s="24"/>
      <c r="JU66" s="24"/>
      <c r="JV66" s="24"/>
      <c r="JW66" s="24"/>
      <c r="JX66" s="24"/>
      <c r="JY66" s="24"/>
      <c r="JZ66" s="24"/>
      <c r="KA66" s="24"/>
      <c r="KB66" s="24"/>
      <c r="KC66" s="24"/>
      <c r="KD66" s="24"/>
      <c r="KE66" s="24"/>
      <c r="KF66" s="24"/>
      <c r="KG66" s="24"/>
      <c r="KH66" s="24"/>
      <c r="KI66" s="24"/>
      <c r="KJ66" s="24"/>
      <c r="KK66" s="24"/>
      <c r="KL66" s="24"/>
      <c r="KM66" s="24"/>
      <c r="KN66" s="24"/>
      <c r="KO66" s="24"/>
      <c r="KP66" s="24"/>
      <c r="KQ66" s="24"/>
      <c r="KR66" s="24"/>
      <c r="KS66" s="24"/>
      <c r="KT66" s="24"/>
      <c r="KU66" s="24"/>
      <c r="KV66" s="24"/>
      <c r="KW66" s="24"/>
      <c r="KX66" s="24"/>
      <c r="KY66" s="24"/>
      <c r="KZ66" s="24"/>
      <c r="LA66" s="24"/>
      <c r="LB66" s="24"/>
      <c r="LC66" s="24"/>
      <c r="LD66" s="24"/>
      <c r="LE66" s="24"/>
      <c r="LF66" s="24"/>
      <c r="LG66" s="24"/>
      <c r="LH66" s="24"/>
      <c r="LI66" s="24"/>
      <c r="LJ66" s="24"/>
      <c r="LK66" s="24"/>
      <c r="LL66" s="24"/>
      <c r="LM66" s="24"/>
      <c r="LN66" s="24"/>
      <c r="LO66" s="24"/>
      <c r="LP66" s="24"/>
      <c r="LQ66" s="24"/>
      <c r="LR66" s="24"/>
      <c r="LS66" s="24"/>
      <c r="LT66" s="24"/>
      <c r="LU66" s="24"/>
      <c r="LV66" s="24"/>
      <c r="LW66" s="24"/>
      <c r="LX66" s="24"/>
      <c r="LY66" s="24"/>
      <c r="LZ66" s="24"/>
      <c r="MA66" s="24"/>
      <c r="MB66" s="24"/>
      <c r="MC66" s="24"/>
      <c r="MD66" s="24"/>
      <c r="ME66" s="24"/>
      <c r="MF66" s="24"/>
      <c r="MG66" s="24"/>
      <c r="MH66" s="24"/>
      <c r="MI66" s="24"/>
      <c r="MJ66" s="24"/>
      <c r="MK66" s="24"/>
      <c r="ML66" s="24"/>
      <c r="MM66" s="24"/>
      <c r="MN66" s="24"/>
      <c r="MO66" s="24"/>
      <c r="MP66" s="24"/>
      <c r="MQ66" s="24"/>
      <c r="MR66" s="24"/>
      <c r="MS66" s="24"/>
      <c r="MT66" s="24"/>
      <c r="MU66" s="24"/>
      <c r="MV66" s="24"/>
      <c r="MW66" s="24"/>
      <c r="MX66" s="24"/>
      <c r="MY66" s="24"/>
      <c r="MZ66" s="24"/>
      <c r="NA66" s="24"/>
      <c r="NB66" s="24"/>
      <c r="NC66" s="24"/>
      <c r="ND66" s="24"/>
      <c r="NE66" s="24"/>
      <c r="NF66" s="24"/>
      <c r="NG66" s="24"/>
      <c r="NH66" s="24"/>
      <c r="NI66" s="24"/>
      <c r="NJ66" s="24"/>
      <c r="NK66" s="24"/>
      <c r="NL66" s="24"/>
      <c r="NM66" s="24"/>
      <c r="NN66" s="24"/>
      <c r="NO66" s="24"/>
      <c r="NP66" s="24"/>
      <c r="NQ66" s="24"/>
      <c r="NR66" s="24"/>
      <c r="NS66" s="24"/>
      <c r="NT66" s="24"/>
      <c r="NU66" s="24"/>
      <c r="NV66" s="24"/>
      <c r="NW66" s="24"/>
    </row>
    <row r="67" spans="1:387" s="4" customFormat="1" ht="19.5" thickTop="1" thickBot="1" x14ac:dyDescent="0.3">
      <c r="A67" s="321" t="s">
        <v>4</v>
      </c>
      <c r="B67" s="321"/>
      <c r="C67" s="214">
        <f t="shared" ref="C67:J67" si="41">C61*100/C66</f>
        <v>3.1526627071110682</v>
      </c>
      <c r="D67" s="214">
        <f t="shared" si="41"/>
        <v>7.9458412717468785E-2</v>
      </c>
      <c r="E67" s="214">
        <f t="shared" si="41"/>
        <v>3.9361124829402026</v>
      </c>
      <c r="F67" s="214">
        <f t="shared" si="41"/>
        <v>8.3683157341842076</v>
      </c>
      <c r="G67" s="214">
        <f t="shared" si="41"/>
        <v>3.9164186440457236</v>
      </c>
      <c r="H67" s="214">
        <f t="shared" si="41"/>
        <v>3.2372760217975327</v>
      </c>
      <c r="I67" s="214">
        <f t="shared" si="41"/>
        <v>4.1698581483124126</v>
      </c>
      <c r="J67" s="214">
        <f t="shared" si="41"/>
        <v>3.0531040694170306</v>
      </c>
      <c r="K67" s="214">
        <f t="shared" ref="K67:N67" si="42">K61*100/K66</f>
        <v>4.2187978505868573</v>
      </c>
      <c r="L67" s="214">
        <f t="shared" si="42"/>
        <v>3.8064583402140535</v>
      </c>
      <c r="M67" s="214">
        <f t="shared" si="42"/>
        <v>3.6252422585729969</v>
      </c>
      <c r="N67" s="214">
        <f t="shared" si="42"/>
        <v>7.9077115997886063</v>
      </c>
      <c r="O67" s="215">
        <f>O61*100/O66</f>
        <v>4.0534284231399056</v>
      </c>
      <c r="P67" s="86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</row>
    <row r="68" spans="1:387" s="18" customFormat="1" ht="6.75" customHeight="1" x14ac:dyDescent="0.2">
      <c r="B68" s="2"/>
      <c r="C68" s="104"/>
      <c r="D68" s="104"/>
      <c r="E68" s="104"/>
      <c r="F68" s="104"/>
      <c r="G68" s="104"/>
      <c r="H68" s="105"/>
      <c r="I68" s="105"/>
      <c r="J68" s="106"/>
      <c r="K68" s="106"/>
      <c r="L68" s="106"/>
      <c r="M68" s="106"/>
      <c r="N68" s="106"/>
      <c r="O68" s="107"/>
      <c r="P68" s="107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 s="19"/>
      <c r="IO68" s="19"/>
      <c r="IP68" s="19"/>
      <c r="IQ68" s="19"/>
      <c r="IR68" s="19"/>
      <c r="IS68" s="19"/>
      <c r="IT68" s="19"/>
      <c r="IU68" s="19"/>
      <c r="IV68" s="19"/>
      <c r="IW68" s="19"/>
      <c r="IX68" s="19"/>
      <c r="IY68" s="19"/>
      <c r="IZ68" s="19"/>
      <c r="JA68" s="19"/>
      <c r="JB68" s="19"/>
      <c r="JC68" s="19"/>
      <c r="JD68" s="19"/>
      <c r="JE68" s="19"/>
      <c r="JF68" s="19"/>
      <c r="JG68" s="19"/>
      <c r="JH68" s="19"/>
      <c r="JI68" s="19"/>
      <c r="JJ68" s="19"/>
      <c r="JK68" s="19"/>
      <c r="JL68" s="19"/>
      <c r="JM68" s="19"/>
      <c r="JN68" s="19"/>
      <c r="JO68" s="19"/>
      <c r="JP68" s="19"/>
      <c r="JQ68" s="19"/>
      <c r="JR68" s="19"/>
      <c r="JS68" s="19"/>
      <c r="JT68" s="19"/>
      <c r="JU68" s="19"/>
      <c r="JV68" s="19"/>
      <c r="JW68" s="19"/>
      <c r="JX68" s="19"/>
      <c r="JY68" s="19"/>
      <c r="JZ68" s="19"/>
      <c r="KA68" s="19"/>
      <c r="KB68" s="19"/>
      <c r="KC68" s="19"/>
      <c r="KD68" s="19"/>
      <c r="KE68" s="19"/>
      <c r="KF68" s="19"/>
      <c r="KG68" s="19"/>
      <c r="KH68" s="19"/>
      <c r="KI68" s="19"/>
      <c r="KJ68" s="19"/>
      <c r="KK68" s="19"/>
      <c r="KL68" s="19"/>
      <c r="KM68" s="19"/>
      <c r="KN68" s="19"/>
      <c r="KO68" s="19"/>
      <c r="KP68" s="19"/>
      <c r="KQ68" s="19"/>
      <c r="KR68" s="19"/>
      <c r="KS68" s="19"/>
      <c r="KT68" s="19"/>
      <c r="KU68" s="19"/>
      <c r="KV68" s="19"/>
      <c r="KW68" s="19"/>
      <c r="KX68" s="19"/>
      <c r="KY68" s="19"/>
      <c r="KZ68" s="19"/>
      <c r="LA68" s="19"/>
      <c r="LB68" s="19"/>
      <c r="LC68" s="19"/>
      <c r="LD68" s="19"/>
      <c r="LE68" s="19"/>
      <c r="LF68" s="19"/>
      <c r="LG68" s="19"/>
      <c r="LH68" s="19"/>
      <c r="LI68" s="19"/>
      <c r="LJ68" s="19"/>
      <c r="LK68" s="19"/>
      <c r="LL68" s="19"/>
      <c r="LM68" s="19"/>
      <c r="LN68" s="19"/>
      <c r="LO68" s="19"/>
      <c r="LP68" s="19"/>
      <c r="LQ68" s="19"/>
      <c r="LR68" s="19"/>
      <c r="LS68" s="19"/>
      <c r="LT68" s="19"/>
      <c r="LU68" s="19"/>
      <c r="LV68" s="19"/>
      <c r="LW68" s="19"/>
      <c r="LX68" s="19"/>
      <c r="LY68" s="19"/>
      <c r="LZ68" s="19"/>
      <c r="MA68" s="19"/>
      <c r="MB68" s="19"/>
      <c r="MC68" s="19"/>
      <c r="MD68" s="19"/>
      <c r="ME68" s="19"/>
      <c r="MF68" s="19"/>
      <c r="MG68" s="19"/>
      <c r="MH68" s="19"/>
      <c r="MI68" s="19"/>
      <c r="MJ68" s="19"/>
      <c r="MK68" s="19"/>
      <c r="ML68" s="19"/>
      <c r="MM68" s="19"/>
      <c r="MN68" s="19"/>
      <c r="MO68" s="19"/>
      <c r="MP68" s="19"/>
      <c r="MQ68" s="19"/>
      <c r="MR68" s="19"/>
      <c r="MS68" s="19"/>
      <c r="MT68" s="19"/>
      <c r="MU68" s="19"/>
      <c r="MV68" s="19"/>
      <c r="MW68" s="19"/>
      <c r="MX68" s="19"/>
      <c r="MY68" s="19"/>
      <c r="MZ68" s="19"/>
      <c r="NA68" s="19"/>
      <c r="NB68" s="19"/>
      <c r="NC68" s="19"/>
      <c r="ND68" s="19"/>
      <c r="NE68" s="19"/>
      <c r="NF68" s="19"/>
      <c r="NG68" s="19"/>
      <c r="NH68" s="19"/>
      <c r="NI68" s="19"/>
      <c r="NJ68" s="19"/>
      <c r="NK68" s="19"/>
      <c r="NL68" s="19"/>
      <c r="NM68" s="19"/>
      <c r="NN68" s="19"/>
      <c r="NO68" s="19"/>
      <c r="NP68" s="19"/>
      <c r="NQ68" s="19"/>
      <c r="NR68" s="19"/>
      <c r="NS68" s="19"/>
      <c r="NT68" s="19"/>
      <c r="NU68" s="19"/>
      <c r="NV68" s="19"/>
      <c r="NW68" s="19"/>
    </row>
    <row r="69" spans="1:387" s="19" customFormat="1" x14ac:dyDescent="0.2"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20"/>
      <c r="P69" s="20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</row>
    <row r="70" spans="1:387" x14ac:dyDescent="0.2"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</row>
    <row r="71" spans="1:387" x14ac:dyDescent="0.2">
      <c r="O71"/>
    </row>
    <row r="72" spans="1:387" x14ac:dyDescent="0.2">
      <c r="O72"/>
    </row>
    <row r="73" spans="1:387" x14ac:dyDescent="0.2">
      <c r="O73"/>
    </row>
    <row r="74" spans="1:387" x14ac:dyDescent="0.2">
      <c r="O74"/>
    </row>
    <row r="75" spans="1:387" x14ac:dyDescent="0.2">
      <c r="O75"/>
    </row>
    <row r="76" spans="1:387" ht="49.5" customHeight="1" x14ac:dyDescent="0.2">
      <c r="O76"/>
    </row>
    <row r="77" spans="1:387" ht="69" customHeight="1" x14ac:dyDescent="0.2">
      <c r="O77"/>
    </row>
    <row r="78" spans="1:387" x14ac:dyDescent="0.2">
      <c r="O78"/>
    </row>
    <row r="79" spans="1:387" ht="111" customHeight="1" x14ac:dyDescent="0.2">
      <c r="O79"/>
    </row>
    <row r="80" spans="1:387" x14ac:dyDescent="0.2">
      <c r="O80"/>
    </row>
    <row r="81" spans="15:15" ht="87.75" customHeight="1" x14ac:dyDescent="0.2">
      <c r="O81"/>
    </row>
    <row r="82" spans="15:15" x14ac:dyDescent="0.2">
      <c r="O82"/>
    </row>
    <row r="83" spans="15:15" ht="55.5" customHeight="1" x14ac:dyDescent="0.2">
      <c r="O83"/>
    </row>
    <row r="84" spans="15:15" x14ac:dyDescent="0.2">
      <c r="O84"/>
    </row>
    <row r="85" spans="15:15" x14ac:dyDescent="0.2">
      <c r="O85"/>
    </row>
    <row r="86" spans="15:15" x14ac:dyDescent="0.2">
      <c r="O86"/>
    </row>
    <row r="87" spans="15:15" x14ac:dyDescent="0.2">
      <c r="O87"/>
    </row>
    <row r="88" spans="15:15" x14ac:dyDescent="0.2">
      <c r="O88"/>
    </row>
    <row r="89" spans="15:15" x14ac:dyDescent="0.2">
      <c r="O89"/>
    </row>
    <row r="90" spans="15:15" x14ac:dyDescent="0.2">
      <c r="O90"/>
    </row>
    <row r="91" spans="15:15" x14ac:dyDescent="0.2">
      <c r="O91"/>
    </row>
    <row r="92" spans="15:15" x14ac:dyDescent="0.2">
      <c r="O92"/>
    </row>
    <row r="93" spans="15:15" x14ac:dyDescent="0.2">
      <c r="O93"/>
    </row>
    <row r="94" spans="15:15" x14ac:dyDescent="0.2">
      <c r="O94"/>
    </row>
    <row r="95" spans="15:15" x14ac:dyDescent="0.2">
      <c r="O95"/>
    </row>
    <row r="96" spans="15:15" x14ac:dyDescent="0.2">
      <c r="O96"/>
    </row>
    <row r="97" spans="15:15" x14ac:dyDescent="0.2">
      <c r="O97"/>
    </row>
    <row r="98" spans="15:15" x14ac:dyDescent="0.2">
      <c r="O98"/>
    </row>
    <row r="99" spans="15:15" x14ac:dyDescent="0.2">
      <c r="O99"/>
    </row>
    <row r="100" spans="15:15" x14ac:dyDescent="0.2">
      <c r="O100"/>
    </row>
    <row r="101" spans="15:15" x14ac:dyDescent="0.2">
      <c r="O101"/>
    </row>
    <row r="102" spans="15:15" x14ac:dyDescent="0.2">
      <c r="O102"/>
    </row>
    <row r="103" spans="15:15" x14ac:dyDescent="0.2">
      <c r="O103"/>
    </row>
    <row r="104" spans="15:15" x14ac:dyDescent="0.2">
      <c r="O104"/>
    </row>
    <row r="105" spans="15:15" x14ac:dyDescent="0.2">
      <c r="O105"/>
    </row>
    <row r="106" spans="15:15" x14ac:dyDescent="0.2">
      <c r="O106"/>
    </row>
    <row r="107" spans="15:15" x14ac:dyDescent="0.2">
      <c r="O107"/>
    </row>
    <row r="108" spans="15:15" x14ac:dyDescent="0.2">
      <c r="O108"/>
    </row>
    <row r="109" spans="15:15" x14ac:dyDescent="0.2">
      <c r="O109"/>
    </row>
    <row r="110" spans="15:15" x14ac:dyDescent="0.2">
      <c r="O110"/>
    </row>
    <row r="111" spans="15:15" x14ac:dyDescent="0.2">
      <c r="O111"/>
    </row>
    <row r="112" spans="15:15" x14ac:dyDescent="0.2">
      <c r="O112"/>
    </row>
    <row r="113" spans="15:15" x14ac:dyDescent="0.2">
      <c r="O113"/>
    </row>
    <row r="114" spans="15:15" x14ac:dyDescent="0.2">
      <c r="O114"/>
    </row>
    <row r="115" spans="15:15" x14ac:dyDescent="0.2">
      <c r="O115"/>
    </row>
    <row r="116" spans="15:15" x14ac:dyDescent="0.2">
      <c r="O116"/>
    </row>
    <row r="117" spans="15:15" x14ac:dyDescent="0.2">
      <c r="O117"/>
    </row>
    <row r="118" spans="15:15" x14ac:dyDescent="0.2">
      <c r="O118"/>
    </row>
    <row r="119" spans="15:15" x14ac:dyDescent="0.2">
      <c r="O119"/>
    </row>
    <row r="120" spans="15:15" x14ac:dyDescent="0.2">
      <c r="O120"/>
    </row>
    <row r="121" spans="15:15" x14ac:dyDescent="0.2">
      <c r="O121"/>
    </row>
    <row r="122" spans="15:15" x14ac:dyDescent="0.2">
      <c r="O122"/>
    </row>
    <row r="123" spans="15:15" x14ac:dyDescent="0.2">
      <c r="O123"/>
    </row>
    <row r="124" spans="15:15" x14ac:dyDescent="0.2">
      <c r="O124"/>
    </row>
    <row r="125" spans="15:15" x14ac:dyDescent="0.2">
      <c r="O125"/>
    </row>
    <row r="126" spans="15:15" x14ac:dyDescent="0.2">
      <c r="O126"/>
    </row>
    <row r="127" spans="15:15" x14ac:dyDescent="0.2">
      <c r="O127"/>
    </row>
    <row r="128" spans="15:15" x14ac:dyDescent="0.2">
      <c r="O128"/>
    </row>
    <row r="129" spans="15:15" x14ac:dyDescent="0.2">
      <c r="O129"/>
    </row>
    <row r="130" spans="15:15" x14ac:dyDescent="0.2">
      <c r="O130"/>
    </row>
    <row r="131" spans="15:15" x14ac:dyDescent="0.2">
      <c r="O131"/>
    </row>
    <row r="132" spans="15:15" x14ac:dyDescent="0.2">
      <c r="O132"/>
    </row>
    <row r="133" spans="15:15" x14ac:dyDescent="0.2">
      <c r="O133"/>
    </row>
    <row r="134" spans="15:15" x14ac:dyDescent="0.2">
      <c r="O134"/>
    </row>
    <row r="135" spans="15:15" x14ac:dyDescent="0.2">
      <c r="O135"/>
    </row>
    <row r="136" spans="15:15" x14ac:dyDescent="0.2">
      <c r="O136"/>
    </row>
    <row r="137" spans="15:15" x14ac:dyDescent="0.2">
      <c r="O137"/>
    </row>
    <row r="138" spans="15:15" x14ac:dyDescent="0.2">
      <c r="O138"/>
    </row>
    <row r="139" spans="15:15" x14ac:dyDescent="0.2">
      <c r="O139"/>
    </row>
    <row r="140" spans="15:15" x14ac:dyDescent="0.2">
      <c r="O140"/>
    </row>
    <row r="141" spans="15:15" x14ac:dyDescent="0.2">
      <c r="O141"/>
    </row>
    <row r="940" spans="6:6" x14ac:dyDescent="0.2">
      <c r="F940" t="s">
        <v>11</v>
      </c>
    </row>
  </sheetData>
  <mergeCells count="39">
    <mergeCell ref="A66:B66"/>
    <mergeCell ref="A67:B67"/>
    <mergeCell ref="A60:B60"/>
    <mergeCell ref="A61:B61"/>
    <mergeCell ref="A62:B62"/>
    <mergeCell ref="A65:B65"/>
    <mergeCell ref="A63:B63"/>
    <mergeCell ref="A64:B64"/>
    <mergeCell ref="A59:B59"/>
    <mergeCell ref="A44:B44"/>
    <mergeCell ref="A45:B45"/>
    <mergeCell ref="A46:B46"/>
    <mergeCell ref="A47:B47"/>
    <mergeCell ref="A48:B48"/>
    <mergeCell ref="A49:B49"/>
    <mergeCell ref="A51:B51"/>
    <mergeCell ref="A52:B52"/>
    <mergeCell ref="A58:B58"/>
    <mergeCell ref="A50:B50"/>
    <mergeCell ref="A28:B28"/>
    <mergeCell ref="A29:B29"/>
    <mergeCell ref="A33:B33"/>
    <mergeCell ref="A39:B39"/>
    <mergeCell ref="A40:B40"/>
    <mergeCell ref="A7:C7"/>
    <mergeCell ref="A12:B12"/>
    <mergeCell ref="A13:B13"/>
    <mergeCell ref="A14:B14"/>
    <mergeCell ref="A22:B22"/>
    <mergeCell ref="A8:B11"/>
    <mergeCell ref="C8:P8"/>
    <mergeCell ref="C9:P9"/>
    <mergeCell ref="C10:O10"/>
    <mergeCell ref="P10:P11"/>
    <mergeCell ref="A1:P1"/>
    <mergeCell ref="A2:P2"/>
    <mergeCell ref="A3:P3"/>
    <mergeCell ref="A4:P4"/>
    <mergeCell ref="A5:P5"/>
  </mergeCells>
  <printOptions horizontalCentered="1"/>
  <pageMargins left="0" right="0" top="0" bottom="0" header="0.51181102362204722" footer="0.51181102362204722"/>
  <pageSetup paperSize="9" scale="50" firstPageNumber="0" orientation="landscape" horizontalDpi="4294967294" vertic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FDB0DC5802064F9F397F5BB6967557" ma:contentTypeVersion="10" ma:contentTypeDescription="Crie um novo documento." ma:contentTypeScope="" ma:versionID="f0e4aca4228c40f59d9e0c012ca58f91">
  <xsd:schema xmlns:xsd="http://www.w3.org/2001/XMLSchema" xmlns:xs="http://www.w3.org/2001/XMLSchema" xmlns:p="http://schemas.microsoft.com/office/2006/metadata/properties" xmlns:ns2="bf0a519a-f0d7-4b7f-ba2f-cdea6954352d" xmlns:ns3="14d0cd2f-a2a5-4059-ac4a-472256ce7657" targetNamespace="http://schemas.microsoft.com/office/2006/metadata/properties" ma:root="true" ma:fieldsID="553efb05f44308897b9744a9effa45f3" ns2:_="" ns3:_="">
    <xsd:import namespace="bf0a519a-f0d7-4b7f-ba2f-cdea6954352d"/>
    <xsd:import namespace="14d0cd2f-a2a5-4059-ac4a-472256ce7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a519a-f0d7-4b7f-ba2f-cdea695435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0cd2f-a2a5-4059-ac4a-472256ce7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700454-CA38-49DB-83FE-EC8E813BA5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464BFC-B5D2-4665-9E06-9EA56EB55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0a519a-f0d7-4b7f-ba2f-cdea6954352d"/>
    <ds:schemaRef ds:uri="14d0cd2f-a2a5-4059-ac4a-472256ce76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E4F0B2-729F-47B1-8853-897E910F21C4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bf0a519a-f0d7-4b7f-ba2f-cdea6954352d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4d0cd2f-a2a5-4059-ac4a-472256ce765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3º QUA 2020 - TJ</vt:lpstr>
      <vt:lpstr>3º QUA 2020 - BASE ABERT TJ</vt:lpstr>
      <vt:lpstr>'3º QUA 2020 - BASE ABERT TJ'!Area_de_impressao</vt:lpstr>
      <vt:lpstr>'3º QUA 2020 - TJ'!Area_de_impressao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Lúcia Martins Dacier Lobato</dc:creator>
  <cp:lastModifiedBy>Lorena Maria Ribeiro Maués</cp:lastModifiedBy>
  <cp:lastPrinted>2021-01-28T17:45:19Z</cp:lastPrinted>
  <dcterms:created xsi:type="dcterms:W3CDTF">2010-05-27T13:18:13Z</dcterms:created>
  <dcterms:modified xsi:type="dcterms:W3CDTF">2021-01-28T17:47:07Z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0x0101008FFDB0DC5802064F9F397F5BB6967557</vt:lpwstr>
  </property>
</Properties>
</file>