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jane.mesquita\TJEPA\SAEO - General\8-CNJ\6.1-CNJ - RESOLUÇÃO 195 - QDD e MDEO\2019\"/>
    </mc:Choice>
  </mc:AlternateContent>
  <bookViews>
    <workbookView xWindow="0" yWindow="0" windowWidth="28800" windowHeight="11445"/>
  </bookViews>
  <sheets>
    <sheet name="MDEO 2019 " sheetId="1" r:id="rId1"/>
  </sheets>
  <definedNames>
    <definedName name="_xlnm.Print_Area" localSheetId="0">'MDEO 2019 '!$A$1:$X$242</definedName>
    <definedName name="_xlnm.Print_Titles" localSheetId="0">'MDEO 2019 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3" i="1" l="1"/>
  <c r="W233" i="1"/>
  <c r="V233" i="1"/>
  <c r="U233" i="1"/>
  <c r="T233" i="1"/>
  <c r="S233" i="1"/>
  <c r="R233" i="1"/>
  <c r="Q233" i="1"/>
  <c r="P233" i="1"/>
  <c r="N233" i="1"/>
  <c r="M233" i="1"/>
  <c r="K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L219" i="1"/>
  <c r="L218" i="1"/>
  <c r="O218" i="1" s="1"/>
  <c r="L217" i="1"/>
  <c r="O217" i="1" s="1"/>
  <c r="L216" i="1"/>
  <c r="O216" i="1" s="1"/>
  <c r="O215" i="1"/>
  <c r="L214" i="1"/>
  <c r="O214" i="1" s="1"/>
  <c r="O213" i="1"/>
  <c r="O212" i="1"/>
  <c r="O211" i="1"/>
  <c r="O210" i="1"/>
  <c r="O209" i="1"/>
  <c r="L208" i="1"/>
  <c r="O208" i="1" s="1"/>
  <c r="O207" i="1"/>
  <c r="O206" i="1"/>
  <c r="O205" i="1"/>
  <c r="O204" i="1"/>
  <c r="O203" i="1"/>
  <c r="O202" i="1"/>
  <c r="O201" i="1"/>
  <c r="O200" i="1"/>
  <c r="O199" i="1"/>
  <c r="O198" i="1"/>
  <c r="O197" i="1"/>
  <c r="O196" i="1"/>
  <c r="L195" i="1"/>
  <c r="O195" i="1" s="1"/>
  <c r="O194" i="1"/>
  <c r="L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L173" i="1"/>
  <c r="O173" i="1" s="1"/>
  <c r="O172" i="1"/>
  <c r="O171" i="1"/>
  <c r="O170" i="1"/>
  <c r="L169" i="1"/>
  <c r="O169" i="1" s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L133" i="1"/>
  <c r="O133" i="1" s="1"/>
  <c r="O132" i="1"/>
  <c r="O131" i="1"/>
  <c r="O130" i="1"/>
  <c r="L129" i="1"/>
  <c r="O129" i="1" s="1"/>
  <c r="O128" i="1"/>
  <c r="O127" i="1"/>
  <c r="L126" i="1"/>
  <c r="O126" i="1" s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L112" i="1"/>
  <c r="O112" i="1" s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L94" i="1"/>
  <c r="O94" i="1" s="1"/>
  <c r="O93" i="1"/>
  <c r="L92" i="1"/>
  <c r="O91" i="1"/>
  <c r="O90" i="1"/>
  <c r="X89" i="1"/>
  <c r="X234" i="1" s="1"/>
  <c r="W89" i="1"/>
  <c r="V89" i="1"/>
  <c r="U89" i="1"/>
  <c r="U236" i="1" s="1"/>
  <c r="T89" i="1"/>
  <c r="T234" i="1" s="1"/>
  <c r="S89" i="1"/>
  <c r="R89" i="1"/>
  <c r="Q89" i="1"/>
  <c r="Q236" i="1" s="1"/>
  <c r="P89" i="1"/>
  <c r="P234" i="1" s="1"/>
  <c r="M89" i="1"/>
  <c r="K89" i="1"/>
  <c r="O88" i="1"/>
  <c r="N88" i="1"/>
  <c r="L88" i="1"/>
  <c r="N87" i="1"/>
  <c r="L87" i="1"/>
  <c r="L86" i="1"/>
  <c r="O86" i="1" s="1"/>
  <c r="L85" i="1"/>
  <c r="O85" i="1" s="1"/>
  <c r="L84" i="1"/>
  <c r="X80" i="1"/>
  <c r="X237" i="1" s="1"/>
  <c r="W80" i="1"/>
  <c r="W237" i="1" s="1"/>
  <c r="V80" i="1"/>
  <c r="U80" i="1"/>
  <c r="U81" i="1" s="1"/>
  <c r="T80" i="1"/>
  <c r="S80" i="1"/>
  <c r="S237" i="1" s="1"/>
  <c r="R80" i="1"/>
  <c r="Q80" i="1"/>
  <c r="Q81" i="1" s="1"/>
  <c r="P80" i="1"/>
  <c r="P237" i="1" s="1"/>
  <c r="N80" i="1"/>
  <c r="M80" i="1"/>
  <c r="L80" i="1"/>
  <c r="K80" i="1"/>
  <c r="O79" i="1"/>
  <c r="O78" i="1"/>
  <c r="O77" i="1"/>
  <c r="O76" i="1"/>
  <c r="O75" i="1"/>
  <c r="O74" i="1"/>
  <c r="O73" i="1"/>
  <c r="O72" i="1"/>
  <c r="O71" i="1"/>
  <c r="L71" i="1"/>
  <c r="O70" i="1"/>
  <c r="O69" i="1"/>
  <c r="O68" i="1"/>
  <c r="O67" i="1"/>
  <c r="O66" i="1"/>
  <c r="O65" i="1"/>
  <c r="O64" i="1"/>
  <c r="O63" i="1"/>
  <c r="X62" i="1"/>
  <c r="W62" i="1"/>
  <c r="V62" i="1"/>
  <c r="V81" i="1" s="1"/>
  <c r="U62" i="1"/>
  <c r="T62" i="1"/>
  <c r="S62" i="1"/>
  <c r="R62" i="1"/>
  <c r="R81" i="1" s="1"/>
  <c r="Q62" i="1"/>
  <c r="P62" i="1"/>
  <c r="M62" i="1"/>
  <c r="M236" i="1" s="1"/>
  <c r="K62" i="1"/>
  <c r="L61" i="1"/>
  <c r="O61" i="1" s="1"/>
  <c r="L60" i="1"/>
  <c r="O60" i="1" s="1"/>
  <c r="O59" i="1"/>
  <c r="L58" i="1"/>
  <c r="O58" i="1" s="1"/>
  <c r="L57" i="1"/>
  <c r="O57" i="1" s="1"/>
  <c r="L56" i="1"/>
  <c r="O56" i="1" s="1"/>
  <c r="L55" i="1"/>
  <c r="O55" i="1" s="1"/>
  <c r="O54" i="1"/>
  <c r="O53" i="1"/>
  <c r="L52" i="1"/>
  <c r="O52" i="1" s="1"/>
  <c r="L51" i="1"/>
  <c r="O51" i="1" s="1"/>
  <c r="L50" i="1"/>
  <c r="O50" i="1" s="1"/>
  <c r="L49" i="1"/>
  <c r="O49" i="1" s="1"/>
  <c r="L48" i="1"/>
  <c r="O48" i="1" s="1"/>
  <c r="L47" i="1"/>
  <c r="O47" i="1" s="1"/>
  <c r="L46" i="1"/>
  <c r="O46" i="1" s="1"/>
  <c r="L45" i="1"/>
  <c r="O45" i="1" s="1"/>
  <c r="L44" i="1"/>
  <c r="O44" i="1" s="1"/>
  <c r="O43" i="1"/>
  <c r="L42" i="1"/>
  <c r="O42" i="1" s="1"/>
  <c r="L41" i="1"/>
  <c r="O41" i="1" s="1"/>
  <c r="L40" i="1"/>
  <c r="O40" i="1" s="1"/>
  <c r="L39" i="1"/>
  <c r="O39" i="1" s="1"/>
  <c r="L38" i="1"/>
  <c r="O38" i="1" s="1"/>
  <c r="O37" i="1"/>
  <c r="L37" i="1"/>
  <c r="L36" i="1"/>
  <c r="O36" i="1" s="1"/>
  <c r="O35" i="1"/>
  <c r="L34" i="1"/>
  <c r="O34" i="1" s="1"/>
  <c r="L33" i="1"/>
  <c r="O33" i="1" s="1"/>
  <c r="L32" i="1"/>
  <c r="O32" i="1" s="1"/>
  <c r="L31" i="1"/>
  <c r="O31" i="1" s="1"/>
  <c r="L30" i="1"/>
  <c r="O30" i="1" s="1"/>
  <c r="L29" i="1"/>
  <c r="O29" i="1" s="1"/>
  <c r="N28" i="1"/>
  <c r="L28" i="1"/>
  <c r="O27" i="1"/>
  <c r="L27" i="1"/>
  <c r="L26" i="1"/>
  <c r="O26" i="1" s="1"/>
  <c r="L25" i="1"/>
  <c r="O25" i="1" s="1"/>
  <c r="L24" i="1"/>
  <c r="O24" i="1" s="1"/>
  <c r="L23" i="1"/>
  <c r="O23" i="1" s="1"/>
  <c r="L22" i="1"/>
  <c r="O22" i="1" s="1"/>
  <c r="O21" i="1"/>
  <c r="L20" i="1"/>
  <c r="O20" i="1" s="1"/>
  <c r="L19" i="1"/>
  <c r="O19" i="1" s="1"/>
  <c r="N18" i="1"/>
  <c r="N62" i="1" s="1"/>
  <c r="L18" i="1"/>
  <c r="L17" i="1"/>
  <c r="O17" i="1" s="1"/>
  <c r="L16" i="1"/>
  <c r="W234" i="1" l="1"/>
  <c r="O18" i="1"/>
  <c r="O28" i="1"/>
  <c r="K234" i="1"/>
  <c r="K237" i="1"/>
  <c r="T81" i="1"/>
  <c r="T237" i="1"/>
  <c r="N81" i="1"/>
  <c r="O80" i="1"/>
  <c r="O87" i="1"/>
  <c r="P236" i="1"/>
  <c r="P238" i="1" s="1"/>
  <c r="T236" i="1"/>
  <c r="T238" i="1" s="1"/>
  <c r="X236" i="1"/>
  <c r="X238" i="1" s="1"/>
  <c r="M81" i="1"/>
  <c r="V236" i="1"/>
  <c r="P81" i="1"/>
  <c r="X81" i="1"/>
  <c r="N89" i="1"/>
  <c r="N234" i="1" s="1"/>
  <c r="S234" i="1"/>
  <c r="N236" i="1"/>
  <c r="S81" i="1"/>
  <c r="S236" i="1"/>
  <c r="S238" i="1" s="1"/>
  <c r="W81" i="1"/>
  <c r="W236" i="1"/>
  <c r="W238" i="1" s="1"/>
  <c r="M237" i="1"/>
  <c r="M238" i="1" s="1"/>
  <c r="M234" i="1"/>
  <c r="V238" i="1"/>
  <c r="K81" i="1"/>
  <c r="K236" i="1"/>
  <c r="K238" i="1" s="1"/>
  <c r="L89" i="1"/>
  <c r="O84" i="1"/>
  <c r="O89" i="1" s="1"/>
  <c r="R234" i="1"/>
  <c r="V234" i="1"/>
  <c r="L62" i="1"/>
  <c r="O16" i="1"/>
  <c r="O62" i="1" s="1"/>
  <c r="L233" i="1"/>
  <c r="L237" i="1" s="1"/>
  <c r="O92" i="1"/>
  <c r="O233" i="1" s="1"/>
  <c r="O237" i="1" s="1"/>
  <c r="R236" i="1"/>
  <c r="N237" i="1"/>
  <c r="R237" i="1"/>
  <c r="V237" i="1"/>
  <c r="Q237" i="1"/>
  <c r="Q234" i="1"/>
  <c r="U237" i="1"/>
  <c r="U238" i="1" s="1"/>
  <c r="U234" i="1"/>
  <c r="N238" i="1" l="1"/>
  <c r="O234" i="1"/>
  <c r="L234" i="1"/>
  <c r="O81" i="1"/>
  <c r="O236" i="1"/>
  <c r="O238" i="1" s="1"/>
  <c r="R238" i="1"/>
  <c r="L236" i="1"/>
  <c r="L238" i="1" s="1"/>
  <c r="L81" i="1"/>
  <c r="Q238" i="1"/>
</calcChain>
</file>

<file path=xl/sharedStrings.xml><?xml version="1.0" encoding="utf-8"?>
<sst xmlns="http://schemas.openxmlformats.org/spreadsheetml/2006/main" count="2170" uniqueCount="240">
  <si>
    <t>PODER JUDICIÁRIO</t>
  </si>
  <si>
    <t>ÓRGÃO: TRIBUNAL DE JUSTIÇA DO ESTADO DO PARÁ</t>
  </si>
  <si>
    <t>MAPA DEMONSTRATIVO DA EXECUÇÃO ORÇAMENTÁRIA POR GRAU DE JURISDIÇÃO</t>
  </si>
  <si>
    <t>EXERCÍCIO DE 2019</t>
  </si>
  <si>
    <t xml:space="preserve">  (RESOLUÇÃO 195 CNJ, art. 9º)</t>
  </si>
  <si>
    <t>Classificação Orçamentária</t>
  </si>
  <si>
    <t>Dotação</t>
  </si>
  <si>
    <t>Execução</t>
  </si>
  <si>
    <t>Unidade Orçamentária</t>
  </si>
  <si>
    <t>Função e Subfun-ção</t>
  </si>
  <si>
    <t>Programa, Ação e Subtítulo (Código)</t>
  </si>
  <si>
    <t>Descrição</t>
  </si>
  <si>
    <t>Esfe-ra</t>
  </si>
  <si>
    <t>Fonte</t>
  </si>
  <si>
    <t>GND</t>
  </si>
  <si>
    <t>Inicial - LOA</t>
  </si>
  <si>
    <t>Créditos Adicionais</t>
  </si>
  <si>
    <t>Contingenciado</t>
  </si>
  <si>
    <t>Movimentação Líquida de Crédito</t>
  </si>
  <si>
    <t>Disponível</t>
  </si>
  <si>
    <t>Primeiro Grau</t>
  </si>
  <si>
    <t>Segundo Grau</t>
  </si>
  <si>
    <t>Primeiro e Segundo Graus (1)</t>
  </si>
  <si>
    <t>Código</t>
  </si>
  <si>
    <t>Programa</t>
  </si>
  <si>
    <t>Ação e Subtítulo</t>
  </si>
  <si>
    <t>Códi-go</t>
  </si>
  <si>
    <t>A</t>
  </si>
  <si>
    <t>B</t>
  </si>
  <si>
    <t>C</t>
  </si>
  <si>
    <t>D</t>
  </si>
  <si>
    <t>D=A+B-C+D</t>
  </si>
  <si>
    <t>Empenhado</t>
  </si>
  <si>
    <t>Liquidado</t>
  </si>
  <si>
    <t>Pago</t>
  </si>
  <si>
    <t>Dotações para despesas obrigatórias (2)</t>
  </si>
  <si>
    <t>04101</t>
  </si>
  <si>
    <t>Tribunal de Justiça do Estado do Pará</t>
  </si>
  <si>
    <t>02 / 061</t>
  </si>
  <si>
    <t>1417 / 8157</t>
  </si>
  <si>
    <t xml:space="preserve">Atuação Jurisdicional </t>
  </si>
  <si>
    <t>Ampliação do Quadro Funcional - 1º Grau</t>
  </si>
  <si>
    <t>1</t>
  </si>
  <si>
    <t>0101</t>
  </si>
  <si>
    <t>Recursos Ordinários</t>
  </si>
  <si>
    <t>1417 / 8159</t>
  </si>
  <si>
    <t>Ampliação do Quadro Funcional - Apoio Indireto à Atividade Judicante</t>
  </si>
  <si>
    <t>02 / 122</t>
  </si>
  <si>
    <t>1421 / 6853</t>
  </si>
  <si>
    <t>Manutenção da Gestão do Poder Judiciário</t>
  </si>
  <si>
    <t>Admin. de Recursos Humanos dos Serv. do Poder Judiciário - 1º Grau</t>
  </si>
  <si>
    <t>3</t>
  </si>
  <si>
    <t>0112</t>
  </si>
  <si>
    <t>Receita Patrimonial - Outros Poderes</t>
  </si>
  <si>
    <t>0301</t>
  </si>
  <si>
    <t>Recursos Ordinários - Superávit Financeiro</t>
  </si>
  <si>
    <t>0312</t>
  </si>
  <si>
    <t>Receita Patrimonial - Outros Poderes - Superávit Financeiro</t>
  </si>
  <si>
    <t>1421 / 6854</t>
  </si>
  <si>
    <t>Admin. de Recursos Humanos dos Serv. do Poder Judiciário - 2º Grau</t>
  </si>
  <si>
    <t>1421 / 6855</t>
  </si>
  <si>
    <t>Admin. de Rec. Hum. dos Serv. do Poder Judic. - Apoio Ind. à Ativ. Jud.</t>
  </si>
  <si>
    <t>1421 / 8189</t>
  </si>
  <si>
    <t>Administração de Recursos Humanos da Magistratura – 1º Grau</t>
  </si>
  <si>
    <t>1421 / 8190</t>
  </si>
  <si>
    <t>Administração de Recursos Humanos da Magistratura – 2º Grau</t>
  </si>
  <si>
    <t>1421 / 8191</t>
  </si>
  <si>
    <t>Administração de Recursos Humanos dos Magistrados e Servidores do Poder Judiciário - Justiça Militar</t>
  </si>
  <si>
    <t>1421 / 8598</t>
  </si>
  <si>
    <t xml:space="preserve">Pagamento de Obrigações Patronais de Inativos e Pencionistas do Poder Judiciário Estadual </t>
  </si>
  <si>
    <t>02 / 302</t>
  </si>
  <si>
    <t>1421 / 6844</t>
  </si>
  <si>
    <t>Contrib. do Poder Judic. ao Plano de Assistência à Saúde - 1º Grau</t>
  </si>
  <si>
    <t>1421 / 6845</t>
  </si>
  <si>
    <t>Contrib. do Poder Judic. ao Plano de Assistência à Saúde - 2º Grau</t>
  </si>
  <si>
    <t>1421 / 6846</t>
  </si>
  <si>
    <t>Contrib. do Poder Judic. ao Plano de Assist. à Saúde – Apoio Ind. à Ativ. Judic.</t>
  </si>
  <si>
    <t>02 / 331</t>
  </si>
  <si>
    <t>1421 / 6847</t>
  </si>
  <si>
    <t>Concessão de Auxílio Alimentação - 1º Grau</t>
  </si>
  <si>
    <t>1421 / 6848</t>
  </si>
  <si>
    <t>Concessão de  Auxílio Alimentação - 2º Grau</t>
  </si>
  <si>
    <t>1421 / 6849</t>
  </si>
  <si>
    <t>Concessão de  Auxílio Alimentação - Apoio Indireto à Atividade Judicante</t>
  </si>
  <si>
    <t>1421 / 6850</t>
  </si>
  <si>
    <t>Concessão de Auxílio Transporte - 1º Grau</t>
  </si>
  <si>
    <t>1421 / 6851</t>
  </si>
  <si>
    <t>Concessão de Auxílio Transporte - 2º Grau</t>
  </si>
  <si>
    <t>1421 / 6852</t>
  </si>
  <si>
    <t>Concessão de Auxílio Transporte - Apoio Indireto à Atividade Judicante</t>
  </si>
  <si>
    <t>1421 / 8199</t>
  </si>
  <si>
    <t>Concessão de Auxílio Alimentação - Justiça Militar</t>
  </si>
  <si>
    <t>1421 / 8200</t>
  </si>
  <si>
    <t>Concessão de Auxílio Transporte - Justiça Militar</t>
  </si>
  <si>
    <t>1421 / 8600</t>
  </si>
  <si>
    <t>Concessão de Auxílio Moradia - 1º Grau</t>
  </si>
  <si>
    <t>1421 / 8601</t>
  </si>
  <si>
    <t>Concessão de Auxílio Moradia - 2º Grau</t>
  </si>
  <si>
    <t>Total das dotações para despesas obrigatórias da UG 04101</t>
  </si>
  <si>
    <t>04102</t>
  </si>
  <si>
    <t>Tribunal de Justiça do Estado - FRJ</t>
  </si>
  <si>
    <t>1421 / 8666</t>
  </si>
  <si>
    <t>Administração de Recursos Humanos dos Servidores do Poder Judiciário - 1º Grau</t>
  </si>
  <si>
    <t>0118</t>
  </si>
  <si>
    <t>Rec. Próp. Fundo Reapar.  Judic. - FRJ</t>
  </si>
  <si>
    <t>1421 / 8667</t>
  </si>
  <si>
    <t>Administração de Recursos Humanos dos Servidores do Poder Judiciário - 2º Grau</t>
  </si>
  <si>
    <t>1421 / 8668</t>
  </si>
  <si>
    <t>Administração de Recursos Humanos dos Servidores do Poder Judiciário - Apoio Indireto à Atividade Judicante</t>
  </si>
  <si>
    <t>1421 / 8684</t>
  </si>
  <si>
    <t>1421 / 8660</t>
  </si>
  <si>
    <t>Contribuição do Poder Judiciário ao Plano de Assistência à Saúde - 1º Grau</t>
  </si>
  <si>
    <t>1421 / 8661</t>
  </si>
  <si>
    <t>Contribuição do Poder Judiciário ao Plano de Assistência à Saúde - 2º Grau</t>
  </si>
  <si>
    <t>1421 / 8662</t>
  </si>
  <si>
    <t>Contribuição do Poder Judiciário ao Plano de Assistência à Saúde - Apoio Indireto à Atividade Judicante</t>
  </si>
  <si>
    <t>1421 / 8663</t>
  </si>
  <si>
    <t>1421 / 8664</t>
  </si>
  <si>
    <t>1421 / 8665</t>
  </si>
  <si>
    <t>Total das dotações para despesas obrigatórias da UG 04102</t>
  </si>
  <si>
    <t>Total geral das dotações para despesas obrigatórias do Poder Judiciário</t>
  </si>
  <si>
    <t xml:space="preserve">Dotações para despesas discricionárias </t>
  </si>
  <si>
    <t>1417 / 8726</t>
  </si>
  <si>
    <t>Implementação do Registro Civil pelos Ofícios de Cidadania</t>
  </si>
  <si>
    <t>0128</t>
  </si>
  <si>
    <t>Rec. Próp. do Fundo de Apoio ao Reg. Civil do Estado</t>
  </si>
  <si>
    <t>0328</t>
  </si>
  <si>
    <t>Rec. Próp. do Fundo de Apoio ao Reg. Civil do Estado - Sup. Financeiro</t>
  </si>
  <si>
    <t>4</t>
  </si>
  <si>
    <t>1421 / 8195</t>
  </si>
  <si>
    <t>Operacion. das Ações Admin. do Poder judic.  Apoio Ind. à Ativ. Jud.</t>
  </si>
  <si>
    <t>Total das dotações para despesas discricionárias da UG 04101</t>
  </si>
  <si>
    <t>1417 / 7638</t>
  </si>
  <si>
    <t>Implantação do Processo Judicial Eletrônico</t>
  </si>
  <si>
    <t>0106</t>
  </si>
  <si>
    <t>Rec. Prov. Transf. - Convênios e Outros</t>
  </si>
  <si>
    <t>0318</t>
  </si>
  <si>
    <t>Rec. Próp. Fundo. Reap. Jud. - FRJ - Sup. Fin.</t>
  </si>
  <si>
    <t>1417 / 8625</t>
  </si>
  <si>
    <t>Justiça e Cidadania</t>
  </si>
  <si>
    <t>1417 / 8626</t>
  </si>
  <si>
    <t>Operacionalização das Ações Voltadas à Criança e ao Adolescente</t>
  </si>
  <si>
    <t>1417 / 8627</t>
  </si>
  <si>
    <t>Implementação das Ações da Justiça Especializada</t>
  </si>
  <si>
    <t>1417 / 8628</t>
  </si>
  <si>
    <t>Implementação das Ações da Corregedoria das Comarcas da RMB e Interior</t>
  </si>
  <si>
    <t>1417 / 8629</t>
  </si>
  <si>
    <t>Fortalecimento do Núcleo Permanente de Métodos Consensuais de Resolução de Conflitos (NUPEMEC)</t>
  </si>
  <si>
    <t>1417 / 8630</t>
  </si>
  <si>
    <t>Conciliação com a Justiça</t>
  </si>
  <si>
    <t>1417 / 8631</t>
  </si>
  <si>
    <t>Implementação das Ações da Justiça Criminal</t>
  </si>
  <si>
    <t>1418 / 8640</t>
  </si>
  <si>
    <t>Governança Institucional</t>
  </si>
  <si>
    <t>Gestão da Informação e Memória do Poder Judiciário</t>
  </si>
  <si>
    <t>1418 / 8642</t>
  </si>
  <si>
    <t>Implementação de Ações da Área Socioambiental</t>
  </si>
  <si>
    <t>1419 / 7639</t>
  </si>
  <si>
    <t>Infraestrutura e Gestão de TIC</t>
  </si>
  <si>
    <t>Ampliação da Infraestrutura Física do Poder Judiciário - 1º Grau</t>
  </si>
  <si>
    <t>5</t>
  </si>
  <si>
    <t>1419 / 7640</t>
  </si>
  <si>
    <t>Ampliação da Infraestrutura Física do Poder Judiciário - 2º Grau</t>
  </si>
  <si>
    <t xml:space="preserve">1419 / 7641 </t>
  </si>
  <si>
    <t>Ampliação da Infraestrutura Física do Poder Judiciário - Apoio Indireto à Atividade Judicante</t>
  </si>
  <si>
    <t>1419 / 8644</t>
  </si>
  <si>
    <t>Reforma e Manutenção de Prédios do Poder Judiciário - 1º Grau</t>
  </si>
  <si>
    <t>1419 / 8645</t>
  </si>
  <si>
    <t>Reforma e Manutenção de Prédios do Poder Judiciário - 2º Grau</t>
  </si>
  <si>
    <t>1419 / 8646</t>
  </si>
  <si>
    <t>Reforma e Manutenção de Prédios do Poder Judiciário - Apoio Indireto à Atividade Judicante</t>
  </si>
  <si>
    <t>1419 / 8647</t>
  </si>
  <si>
    <t>Implem. do Prog. de Seg. e Acesso aos Prédios Poder Judiciário - 1º Grau</t>
  </si>
  <si>
    <t>1419 / 8648</t>
  </si>
  <si>
    <t>Implem. do Prog. de Seg. e Acesso aos Prédios Poder Judiciário - 2º Grau</t>
  </si>
  <si>
    <t>1419 / 8649</t>
  </si>
  <si>
    <t>Implem. do Prog. de Seg. e Acesso aos Prédios Poder Judiciário - Apoio</t>
  </si>
  <si>
    <t>1419 / 8654</t>
  </si>
  <si>
    <t>Aparelhamento das Unidades Judiciárias - 1º Grau</t>
  </si>
  <si>
    <t>0323</t>
  </si>
  <si>
    <t>Recursos Proven. de Alienação de Bens - Superávit Financeiro</t>
  </si>
  <si>
    <t>1419 / 8655</t>
  </si>
  <si>
    <t>Aparelhamento das Unidades Judiciárias - 2º Grau</t>
  </si>
  <si>
    <t>1419 / 8656</t>
  </si>
  <si>
    <t>Aparelhamento das Unidades Judiciárias - Apoio Indireto à Atividade Judicante</t>
  </si>
  <si>
    <t>1418 / 8634</t>
  </si>
  <si>
    <t>Atenção Integral à Saúde de Magistrados e Servidores</t>
  </si>
  <si>
    <t>1418 / 8641</t>
  </si>
  <si>
    <t>Padronização de Rotinas, Procedimentos e Ações do Controle Interno</t>
  </si>
  <si>
    <t>1421 / 8658</t>
  </si>
  <si>
    <t>Operacionalização das Ações Administrativas da Escola Superior da Magistratura (ESM)</t>
  </si>
  <si>
    <t>1421 / 8659</t>
  </si>
  <si>
    <t>Operacionalização das Ações Administrativas do Poder Judiciário - 1º Grau</t>
  </si>
  <si>
    <t>1421 / 8669</t>
  </si>
  <si>
    <t xml:space="preserve">Operacionalização das Ações Administrativas do Poder Judiciário - 2º Grau </t>
  </si>
  <si>
    <t>1421 / 8670</t>
  </si>
  <si>
    <t>Operacionalização das Ações Administrativas do Poder Judiciário - Apoio Indireto à Atividade Judicante</t>
  </si>
  <si>
    <t>1421 / 8685</t>
  </si>
  <si>
    <t>Operacionalização das Ações Administrativas da Justiça Militar</t>
  </si>
  <si>
    <t>02 / 126</t>
  </si>
  <si>
    <t>1419 / 8643</t>
  </si>
  <si>
    <t>Implementação do Sistema de Segurança da Informação</t>
  </si>
  <si>
    <t>1419 / 8650</t>
  </si>
  <si>
    <t>Atualização Tecnológica dos Sistemas do Poder Judiciário</t>
  </si>
  <si>
    <t>1419 / 8651</t>
  </si>
  <si>
    <t xml:space="preserve">Atualização Expansão e Manutenção da Infraestrutura de Tecnologia do Poder Judiciário - 1º Grau </t>
  </si>
  <si>
    <t>1419 / 8652</t>
  </si>
  <si>
    <t xml:space="preserve">Atualização Expansão e Manutenção da Infraestrutura de Tecnologia do Poder Judiciário - 2º Grau </t>
  </si>
  <si>
    <t>1419 / 8653</t>
  </si>
  <si>
    <t xml:space="preserve">Atualização Expansão e Manutenção da Infraestrutura de Tecnologia do Poder Judiciário - Apoio </t>
  </si>
  <si>
    <t>02 / 128</t>
  </si>
  <si>
    <t>1418 / 8633</t>
  </si>
  <si>
    <t>Capacitação de Magistrados e Servidores - 1º Grau</t>
  </si>
  <si>
    <t>1418 / 8635</t>
  </si>
  <si>
    <t>Capacitação de Magistrados e Servidores  - 2º Grau</t>
  </si>
  <si>
    <t>1418 / 8636</t>
  </si>
  <si>
    <t>Capacitação de Servidores - Apoio Indireto à Atividade Judicante</t>
  </si>
  <si>
    <t>1418 / 8637</t>
  </si>
  <si>
    <t>Capacitação de Magistrados e Servidores pela Escola Superior da Magistratura (ESM)</t>
  </si>
  <si>
    <t>1418 / 8638</t>
  </si>
  <si>
    <t>Eventos Institucionais</t>
  </si>
  <si>
    <t>02 / 129</t>
  </si>
  <si>
    <t>1418 / 8639</t>
  </si>
  <si>
    <t>Fiscalização das Receitas do Fundo de Reaparelhamento do Judiciário (FRJ)</t>
  </si>
  <si>
    <t>02 / 131</t>
  </si>
  <si>
    <t>1418 / 8632</t>
  </si>
  <si>
    <t>Implementação das Ações de Comunicação e Publicidade</t>
  </si>
  <si>
    <t>1421 / 8657</t>
  </si>
  <si>
    <t>Assistência  Médica e Odontológica</t>
  </si>
  <si>
    <t>Total das dotações para despesas discricionárias da UG 04102</t>
  </si>
  <si>
    <t>Total geral das dotações para despesas discricionárias do Poder Judiciário</t>
  </si>
  <si>
    <t>Total Geral UG 04101</t>
  </si>
  <si>
    <t>Total Geral UG 04102</t>
  </si>
  <si>
    <t>Total Geral do Poder Judiciário</t>
  </si>
  <si>
    <t xml:space="preserve">(1) O preenchimanto desta coluna é de caráter excepcional. Ocorre quando a dotação atender a ambos os graus de jurisdição sem possibilidade de detalhamento. </t>
  </si>
  <si>
    <t>(2) Despesas obrigatórias: Decorrentes de obrigações constitucionais e legais, tais como: Pessoal e encargos sociais, benefícios (alimentação, transporte, pré-escola e assistência médica) e sentenças judicias.</t>
  </si>
  <si>
    <t>Obs.:</t>
  </si>
  <si>
    <t>A publicação deste QDD é exigida quando a identificação das dotações por grau de jurisdição não for feita na Proposta Orçamentária e na Lei Orçamentária Anual (Res. 195, art. 2º, § 2º).</t>
  </si>
  <si>
    <t>Dados extraídos do Siafem, no dia 29/01/2020</t>
  </si>
  <si>
    <t>Data de Publicação: 29/01/2020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</si>
</sst>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#,##0.00_ ;[Red]\-#,##0.00\ "/>
    <numFmt numFmtId="166" formatCode="_(* #,##0_);_(* \(#,##0\);_(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2" applyBorder="1"/>
    <xf numFmtId="0" fontId="3" fillId="0" borderId="0" xfId="2" applyFont="1"/>
    <xf numFmtId="0" fontId="3" fillId="0" borderId="0" xfId="2" applyFont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164" fontId="4" fillId="0" borderId="0" xfId="4" applyNumberFormat="1" applyFont="1" applyBorder="1" applyAlignment="1">
      <alignment horizont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165" fontId="5" fillId="0" borderId="10" xfId="1" applyNumberFormat="1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49" fontId="6" fillId="0" borderId="13" xfId="3" applyNumberFormat="1" applyFont="1" applyBorder="1" applyAlignment="1">
      <alignment horizontal="center" vertical="center" wrapText="1"/>
    </xf>
    <xf numFmtId="49" fontId="5" fillId="0" borderId="14" xfId="3" applyNumberFormat="1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49" fontId="6" fillId="0" borderId="15" xfId="3" applyNumberFormat="1" applyFont="1" applyBorder="1" applyAlignment="1">
      <alignment horizontal="center" vertical="center" wrapText="1"/>
    </xf>
    <xf numFmtId="165" fontId="5" fillId="0" borderId="14" xfId="3" applyNumberFormat="1" applyFont="1" applyBorder="1" applyAlignment="1">
      <alignment horizontal="center" vertical="center"/>
    </xf>
    <xf numFmtId="165" fontId="5" fillId="0" borderId="15" xfId="3" applyNumberFormat="1" applyFont="1" applyBorder="1" applyAlignment="1">
      <alignment horizontal="center" vertical="center"/>
    </xf>
    <xf numFmtId="165" fontId="5" fillId="0" borderId="16" xfId="1" applyNumberFormat="1" applyFont="1" applyBorder="1" applyAlignment="1">
      <alignment horizontal="center" vertical="center" wrapText="1"/>
    </xf>
    <xf numFmtId="165" fontId="5" fillId="0" borderId="17" xfId="1" applyNumberFormat="1" applyFont="1" applyBorder="1" applyAlignment="1">
      <alignment horizontal="center" vertical="center" wrapText="1"/>
    </xf>
    <xf numFmtId="49" fontId="3" fillId="0" borderId="18" xfId="6" applyNumberFormat="1" applyFont="1" applyFill="1" applyBorder="1" applyAlignment="1">
      <alignment horizontal="center" wrapText="1"/>
    </xf>
    <xf numFmtId="49" fontId="3" fillId="0" borderId="19" xfId="6" applyNumberFormat="1" applyFont="1" applyFill="1" applyBorder="1" applyAlignment="1">
      <alignment horizontal="left" wrapText="1"/>
    </xf>
    <xf numFmtId="49" fontId="3" fillId="0" borderId="19" xfId="6" applyNumberFormat="1" applyFont="1" applyFill="1" applyBorder="1" applyAlignment="1">
      <alignment horizontal="center" wrapText="1"/>
    </xf>
    <xf numFmtId="49" fontId="3" fillId="0" borderId="20" xfId="6" applyNumberFormat="1" applyFont="1" applyFill="1" applyBorder="1" applyAlignment="1">
      <alignment horizontal="left" wrapText="1"/>
    </xf>
    <xf numFmtId="4" fontId="3" fillId="0" borderId="19" xfId="7" applyNumberFormat="1" applyFont="1" applyBorder="1" applyAlignment="1">
      <alignment horizontal="right"/>
    </xf>
    <xf numFmtId="4" fontId="3" fillId="0" borderId="21" xfId="7" applyNumberFormat="1" applyFont="1" applyBorder="1" applyAlignment="1">
      <alignment horizontal="right"/>
    </xf>
    <xf numFmtId="0" fontId="2" fillId="0" borderId="0" xfId="2" applyBorder="1" applyAlignment="1"/>
    <xf numFmtId="49" fontId="3" fillId="0" borderId="22" xfId="6" applyNumberFormat="1" applyFont="1" applyFill="1" applyBorder="1" applyAlignment="1">
      <alignment horizontal="left" wrapText="1"/>
    </xf>
    <xf numFmtId="49" fontId="3" fillId="0" borderId="22" xfId="6" applyNumberFormat="1" applyFont="1" applyFill="1" applyBorder="1" applyAlignment="1">
      <alignment horizontal="center" wrapText="1"/>
    </xf>
    <xf numFmtId="4" fontId="3" fillId="0" borderId="22" xfId="7" applyNumberFormat="1" applyFont="1" applyBorder="1" applyAlignment="1">
      <alignment horizontal="right"/>
    </xf>
    <xf numFmtId="4" fontId="3" fillId="0" borderId="23" xfId="7" applyNumberFormat="1" applyFont="1" applyBorder="1" applyAlignment="1">
      <alignment horizontal="right"/>
    </xf>
    <xf numFmtId="49" fontId="3" fillId="0" borderId="19" xfId="6" applyNumberFormat="1" applyFont="1" applyFill="1" applyBorder="1" applyAlignment="1">
      <alignment wrapText="1"/>
    </xf>
    <xf numFmtId="49" fontId="3" fillId="0" borderId="22" xfId="6" applyNumberFormat="1" applyFont="1" applyFill="1" applyBorder="1" applyAlignment="1">
      <alignment wrapText="1"/>
    </xf>
    <xf numFmtId="49" fontId="3" fillId="0" borderId="24" xfId="6" applyNumberFormat="1" applyFont="1" applyFill="1" applyBorder="1" applyAlignment="1">
      <alignment horizontal="left" wrapText="1"/>
    </xf>
    <xf numFmtId="49" fontId="3" fillId="0" borderId="20" xfId="6" applyNumberFormat="1" applyFont="1" applyFill="1" applyBorder="1" applyAlignment="1">
      <alignment wrapText="1"/>
    </xf>
    <xf numFmtId="49" fontId="3" fillId="0" borderId="24" xfId="6" applyNumberFormat="1" applyFont="1" applyFill="1" applyBorder="1" applyAlignment="1">
      <alignment horizontal="center" wrapText="1"/>
    </xf>
    <xf numFmtId="49" fontId="3" fillId="0" borderId="24" xfId="6" applyNumberFormat="1" applyFont="1" applyFill="1" applyBorder="1" applyAlignment="1">
      <alignment wrapText="1"/>
    </xf>
    <xf numFmtId="4" fontId="3" fillId="0" borderId="24" xfId="7" applyNumberFormat="1" applyFont="1" applyBorder="1" applyAlignment="1">
      <alignment horizontal="right"/>
    </xf>
    <xf numFmtId="4" fontId="3" fillId="0" borderId="25" xfId="7" applyNumberFormat="1" applyFont="1" applyBorder="1" applyAlignment="1">
      <alignment horizontal="right"/>
    </xf>
    <xf numFmtId="4" fontId="3" fillId="0" borderId="26" xfId="7" applyNumberFormat="1" applyFont="1" applyBorder="1" applyAlignment="1">
      <alignment horizontal="right"/>
    </xf>
    <xf numFmtId="49" fontId="3" fillId="0" borderId="27" xfId="6" applyNumberFormat="1" applyFont="1" applyFill="1" applyBorder="1" applyAlignment="1">
      <alignment horizontal="center" wrapText="1"/>
    </xf>
    <xf numFmtId="4" fontId="3" fillId="0" borderId="28" xfId="7" applyNumberFormat="1" applyFont="1" applyBorder="1" applyAlignment="1">
      <alignment horizontal="right"/>
    </xf>
    <xf numFmtId="4" fontId="5" fillId="0" borderId="29" xfId="7" applyNumberFormat="1" applyFont="1" applyBorder="1" applyAlignment="1">
      <alignment horizontal="right" vertical="center"/>
    </xf>
    <xf numFmtId="4" fontId="5" fillId="0" borderId="30" xfId="7" applyNumberFormat="1" applyFont="1" applyBorder="1" applyAlignment="1">
      <alignment horizontal="right" vertical="center"/>
    </xf>
    <xf numFmtId="4" fontId="5" fillId="0" borderId="34" xfId="7" applyNumberFormat="1" applyFont="1" applyBorder="1" applyAlignment="1">
      <alignment horizontal="right" vertical="center"/>
    </xf>
    <xf numFmtId="4" fontId="5" fillId="0" borderId="35" xfId="7" applyNumberFormat="1" applyFont="1" applyBorder="1" applyAlignment="1">
      <alignment horizontal="right" vertical="center"/>
    </xf>
    <xf numFmtId="49" fontId="5" fillId="0" borderId="36" xfId="6" applyNumberFormat="1" applyFont="1" applyFill="1" applyBorder="1" applyAlignment="1">
      <alignment horizontal="center" vertical="center" wrapText="1"/>
    </xf>
    <xf numFmtId="4" fontId="5" fillId="0" borderId="36" xfId="7" applyNumberFormat="1" applyFont="1" applyBorder="1" applyAlignment="1">
      <alignment horizontal="right" vertical="center"/>
    </xf>
    <xf numFmtId="4" fontId="5" fillId="0" borderId="37" xfId="7" applyNumberFormat="1" applyFont="1" applyBorder="1" applyAlignment="1">
      <alignment horizontal="right" vertical="center"/>
    </xf>
    <xf numFmtId="49" fontId="4" fillId="0" borderId="22" xfId="6" applyNumberFormat="1" applyFont="1" applyFill="1" applyBorder="1" applyAlignment="1">
      <alignment horizontal="left" wrapText="1"/>
    </xf>
    <xf numFmtId="4" fontId="3" fillId="0" borderId="19" xfId="7" applyNumberFormat="1" applyFont="1" applyBorder="1" applyAlignment="1"/>
    <xf numFmtId="4" fontId="3" fillId="0" borderId="21" xfId="7" applyNumberFormat="1" applyFont="1" applyBorder="1" applyAlignment="1"/>
    <xf numFmtId="49" fontId="4" fillId="0" borderId="19" xfId="6" applyNumberFormat="1" applyFont="1" applyFill="1" applyBorder="1" applyAlignment="1">
      <alignment horizontal="left" wrapText="1"/>
    </xf>
    <xf numFmtId="4" fontId="3" fillId="0" borderId="25" xfId="7" applyNumberFormat="1" applyFont="1" applyBorder="1" applyAlignment="1"/>
    <xf numFmtId="4" fontId="3" fillId="0" borderId="26" xfId="7" applyNumberFormat="1" applyFont="1" applyBorder="1" applyAlignment="1"/>
    <xf numFmtId="4" fontId="5" fillId="0" borderId="29" xfId="7" applyNumberFormat="1" applyFont="1" applyBorder="1" applyAlignment="1">
      <alignment vertical="center"/>
    </xf>
    <xf numFmtId="4" fontId="5" fillId="0" borderId="30" xfId="7" applyNumberFormat="1" applyFont="1" applyBorder="1" applyAlignment="1">
      <alignment vertical="center"/>
    </xf>
    <xf numFmtId="49" fontId="3" fillId="0" borderId="38" xfId="6" applyNumberFormat="1" applyFont="1" applyFill="1" applyBorder="1" applyAlignment="1">
      <alignment horizontal="center" wrapText="1"/>
    </xf>
    <xf numFmtId="49" fontId="3" fillId="0" borderId="38" xfId="6" applyNumberFormat="1" applyFont="1" applyFill="1" applyBorder="1" applyAlignment="1">
      <alignment horizontal="left" wrapText="1"/>
    </xf>
    <xf numFmtId="4" fontId="3" fillId="0" borderId="38" xfId="7" applyNumberFormat="1" applyFont="1" applyBorder="1" applyAlignment="1"/>
    <xf numFmtId="4" fontId="3" fillId="0" borderId="22" xfId="7" applyNumberFormat="1" applyFont="1" applyBorder="1" applyAlignment="1"/>
    <xf numFmtId="49" fontId="3" fillId="2" borderId="22" xfId="3" applyNumberFormat="1" applyFont="1" applyFill="1" applyBorder="1" applyAlignment="1">
      <alignment horizontal="center" wrapText="1"/>
    </xf>
    <xf numFmtId="49" fontId="3" fillId="2" borderId="22" xfId="3" applyNumberFormat="1" applyFont="1" applyFill="1" applyBorder="1" applyAlignment="1">
      <alignment horizontal="justify" wrapText="1"/>
    </xf>
    <xf numFmtId="4" fontId="3" fillId="0" borderId="23" xfId="7" applyNumberFormat="1" applyFont="1" applyBorder="1" applyAlignment="1"/>
    <xf numFmtId="49" fontId="3" fillId="0" borderId="22" xfId="3" applyNumberFormat="1" applyFont="1" applyFill="1" applyBorder="1" applyAlignment="1">
      <alignment horizontal="justify" wrapText="1"/>
    </xf>
    <xf numFmtId="0" fontId="7" fillId="0" borderId="0" xfId="2" applyFont="1" applyBorder="1"/>
    <xf numFmtId="164" fontId="8" fillId="0" borderId="0" xfId="4" applyNumberFormat="1" applyFont="1" applyBorder="1" applyAlignment="1">
      <alignment horizontal="center"/>
    </xf>
    <xf numFmtId="4" fontId="5" fillId="0" borderId="34" xfId="7" applyNumberFormat="1" applyFont="1" applyBorder="1" applyAlignment="1">
      <alignment vertical="center"/>
    </xf>
    <xf numFmtId="4" fontId="5" fillId="0" borderId="35" xfId="7" applyNumberFormat="1" applyFont="1" applyBorder="1" applyAlignment="1">
      <alignment vertical="center"/>
    </xf>
    <xf numFmtId="49" fontId="5" fillId="0" borderId="32" xfId="6" applyNumberFormat="1" applyFont="1" applyFill="1" applyBorder="1" applyAlignment="1">
      <alignment horizontal="center" vertical="center" wrapText="1"/>
    </xf>
    <xf numFmtId="4" fontId="5" fillId="0" borderId="32" xfId="7" applyNumberFormat="1" applyFont="1" applyBorder="1" applyAlignment="1">
      <alignment vertical="center"/>
    </xf>
    <xf numFmtId="4" fontId="5" fillId="0" borderId="34" xfId="7" applyNumberFormat="1" applyFont="1" applyFill="1" applyBorder="1" applyAlignment="1">
      <alignment vertical="center" wrapText="1"/>
    </xf>
    <xf numFmtId="4" fontId="5" fillId="0" borderId="35" xfId="7" applyNumberFormat="1" applyFont="1" applyFill="1" applyBorder="1" applyAlignment="1">
      <alignment vertical="center" wrapText="1"/>
    </xf>
    <xf numFmtId="166" fontId="3" fillId="0" borderId="0" xfId="2" applyNumberFormat="1" applyFont="1" applyBorder="1"/>
    <xf numFmtId="43" fontId="3" fillId="0" borderId="0" xfId="1" applyFont="1" applyBorder="1"/>
    <xf numFmtId="0" fontId="2" fillId="0" borderId="0" xfId="2" applyBorder="1" applyAlignment="1">
      <alignment horizontal="left"/>
    </xf>
    <xf numFmtId="0" fontId="2" fillId="0" borderId="0" xfId="2" applyBorder="1" applyAlignment="1">
      <alignment horizontal="center"/>
    </xf>
    <xf numFmtId="0" fontId="9" fillId="0" borderId="0" xfId="2" applyFont="1" applyBorder="1"/>
    <xf numFmtId="0" fontId="9" fillId="0" borderId="0" xfId="2" applyFont="1" applyBorder="1" applyAlignment="1">
      <alignment horizontal="left"/>
    </xf>
    <xf numFmtId="167" fontId="3" fillId="0" borderId="0" xfId="2" applyNumberFormat="1" applyFont="1" applyBorder="1"/>
    <xf numFmtId="4" fontId="3" fillId="0" borderId="0" xfId="2" applyNumberFormat="1" applyFont="1" applyBorder="1"/>
    <xf numFmtId="49" fontId="2" fillId="0" borderId="0" xfId="2" applyNumberFormat="1" applyBorder="1" applyAlignment="1">
      <alignment horizontal="center"/>
    </xf>
    <xf numFmtId="166" fontId="2" fillId="0" borderId="0" xfId="2" applyNumberFormat="1" applyFont="1" applyBorder="1"/>
    <xf numFmtId="4" fontId="2" fillId="0" borderId="0" xfId="2" applyNumberFormat="1" applyBorder="1"/>
    <xf numFmtId="0" fontId="12" fillId="0" borderId="0" xfId="2" applyFont="1" applyBorder="1" applyAlignment="1">
      <alignment horizontal="center"/>
    </xf>
    <xf numFmtId="166" fontId="7" fillId="0" borderId="0" xfId="2" applyNumberFormat="1" applyFont="1" applyBorder="1"/>
    <xf numFmtId="166" fontId="2" fillId="0" borderId="0" xfId="2" applyNumberFormat="1" applyBorder="1"/>
    <xf numFmtId="166" fontId="5" fillId="0" borderId="0" xfId="2" applyNumberFormat="1" applyFont="1" applyBorder="1"/>
    <xf numFmtId="0" fontId="13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0" xfId="3" applyFont="1" applyAlignment="1">
      <alignment horizontal="center" vertical="center"/>
    </xf>
    <xf numFmtId="49" fontId="3" fillId="0" borderId="0" xfId="3" applyNumberFormat="1" applyFont="1" applyAlignment="1">
      <alignment horizontal="center" vertical="center"/>
    </xf>
    <xf numFmtId="0" fontId="5" fillId="0" borderId="0" xfId="5" applyFont="1" applyAlignment="1">
      <alignment horizontal="center"/>
    </xf>
    <xf numFmtId="49" fontId="5" fillId="0" borderId="31" xfId="6" applyNumberFormat="1" applyFont="1" applyFill="1" applyBorder="1" applyAlignment="1">
      <alignment horizontal="center" vertical="center" wrapText="1"/>
    </xf>
    <xf numFmtId="49" fontId="5" fillId="0" borderId="32" xfId="6" applyNumberFormat="1" applyFont="1" applyFill="1" applyBorder="1" applyAlignment="1">
      <alignment horizontal="center" vertical="center" wrapText="1"/>
    </xf>
    <xf numFmtId="49" fontId="5" fillId="0" borderId="33" xfId="6" applyNumberFormat="1" applyFont="1" applyFill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 wrapText="1"/>
    </xf>
    <xf numFmtId="165" fontId="5" fillId="0" borderId="9" xfId="1" applyNumberFormat="1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 wrapText="1"/>
    </xf>
    <xf numFmtId="165" fontId="5" fillId="0" borderId="7" xfId="1" applyNumberFormat="1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left" vertical="center" wrapText="1"/>
    </xf>
    <xf numFmtId="49" fontId="5" fillId="0" borderId="2" xfId="6" applyNumberFormat="1" applyFont="1" applyFill="1" applyBorder="1" applyAlignment="1">
      <alignment horizontal="left" vertical="center" wrapText="1"/>
    </xf>
    <xf numFmtId="49" fontId="5" fillId="0" borderId="5" xfId="6" applyNumberFormat="1" applyFont="1" applyFill="1" applyBorder="1" applyAlignment="1">
      <alignment horizontal="left" vertical="center" wrapText="1"/>
    </xf>
    <xf numFmtId="49" fontId="5" fillId="0" borderId="6" xfId="6" applyNumberFormat="1" applyFont="1" applyFill="1" applyBorder="1" applyAlignment="1">
      <alignment horizontal="center" vertical="center" wrapText="1"/>
    </xf>
    <xf numFmtId="49" fontId="5" fillId="0" borderId="11" xfId="6" applyNumberFormat="1" applyFont="1" applyFill="1" applyBorder="1" applyAlignment="1">
      <alignment horizontal="center" vertical="center" wrapText="1"/>
    </xf>
    <xf numFmtId="49" fontId="5" fillId="0" borderId="7" xfId="6" applyNumberFormat="1" applyFont="1" applyFill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49" fontId="5" fillId="0" borderId="9" xfId="3" applyNumberFormat="1" applyFont="1" applyBorder="1" applyAlignment="1">
      <alignment horizontal="center" vertical="center" wrapText="1"/>
    </xf>
    <xf numFmtId="49" fontId="5" fillId="0" borderId="7" xfId="3" applyNumberFormat="1" applyFont="1" applyBorder="1" applyAlignment="1">
      <alignment horizontal="center" vertical="center" wrapText="1"/>
    </xf>
    <xf numFmtId="0" fontId="5" fillId="0" borderId="31" xfId="6" applyFont="1" applyFill="1" applyBorder="1" applyAlignment="1">
      <alignment horizontal="center" vertical="center" wrapText="1"/>
    </xf>
    <xf numFmtId="0" fontId="5" fillId="0" borderId="32" xfId="6" applyFont="1" applyFill="1" applyBorder="1" applyAlignment="1">
      <alignment horizontal="center" vertical="center" wrapText="1"/>
    </xf>
    <xf numFmtId="0" fontId="5" fillId="0" borderId="33" xfId="6" applyFont="1" applyFill="1" applyBorder="1" applyAlignment="1">
      <alignment horizontal="center" vertical="center" wrapText="1"/>
    </xf>
    <xf numFmtId="49" fontId="10" fillId="0" borderId="0" xfId="2" applyNumberFormat="1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</cellXfs>
  <cellStyles count="8">
    <cellStyle name="Normal" xfId="0" builtinId="0"/>
    <cellStyle name="Normal 2" xfId="2"/>
    <cellStyle name="Normal 2 2" xfId="3"/>
    <cellStyle name="Normal 2 3" xfId="6"/>
    <cellStyle name="Normal 4" xfId="5"/>
    <cellStyle name="Porcentagem 2" xfId="4"/>
    <cellStyle name="Vírgula" xfId="1" builtinId="3"/>
    <cellStyle name="Vírgula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2009775</xdr:colOff>
          <xdr:row>0</xdr:row>
          <xdr:rowOff>38100</xdr:rowOff>
        </xdr:from>
        <xdr:to>
          <xdr:col>5</xdr:col>
          <xdr:colOff>2409825</xdr:colOff>
          <xdr:row>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0</xdr:row>
          <xdr:rowOff>28575</xdr:rowOff>
        </xdr:from>
        <xdr:to>
          <xdr:col>13</xdr:col>
          <xdr:colOff>571500</xdr:colOff>
          <xdr:row>2</xdr:row>
          <xdr:rowOff>114300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R254"/>
  <sheetViews>
    <sheetView showGridLines="0" tabSelected="1" zoomScale="120" zoomScaleNormal="120" workbookViewId="0">
      <selection activeCell="E17" sqref="E17"/>
    </sheetView>
  </sheetViews>
  <sheetFormatPr defaultColWidth="7.5703125" defaultRowHeight="12.75" x14ac:dyDescent="0.2"/>
  <cols>
    <col min="1" max="1" width="6.42578125" style="1" customWidth="1"/>
    <col min="2" max="2" width="10.85546875" style="76" customWidth="1"/>
    <col min="3" max="3" width="7.140625" style="1" customWidth="1"/>
    <col min="4" max="4" width="10.140625" style="1" customWidth="1"/>
    <col min="5" max="5" width="13.85546875" style="76" customWidth="1"/>
    <col min="6" max="6" width="22.85546875" style="76" customWidth="1"/>
    <col min="7" max="7" width="4.5703125" style="1" customWidth="1"/>
    <col min="8" max="8" width="5.7109375" style="77" customWidth="1"/>
    <col min="9" max="9" width="17.7109375" style="76" customWidth="1"/>
    <col min="10" max="10" width="4.42578125" style="77" customWidth="1"/>
    <col min="11" max="14" width="14.42578125" style="1" customWidth="1"/>
    <col min="15" max="15" width="14.42578125" style="7" customWidth="1"/>
    <col min="16" max="24" width="14.42578125" style="1" customWidth="1"/>
    <col min="25" max="243" width="9.140625" style="1" customWidth="1"/>
    <col min="244" max="245" width="12.42578125" style="1" customWidth="1"/>
    <col min="246" max="246" width="11.5703125" style="1" customWidth="1"/>
    <col min="247" max="247" width="14.140625" style="1" bestFit="1" customWidth="1"/>
    <col min="248" max="248" width="23.7109375" style="1" customWidth="1"/>
    <col min="249" max="249" width="22.140625" style="1" customWidth="1"/>
    <col min="250" max="250" width="9.28515625" style="1" customWidth="1"/>
    <col min="251" max="251" width="6.5703125" style="1" customWidth="1"/>
    <col min="252" max="252" width="15.5703125" style="1" customWidth="1"/>
    <col min="253" max="16384" width="7.5703125" style="1"/>
  </cols>
  <sheetData>
    <row r="4" spans="1:25" x14ac:dyDescent="0.2">
      <c r="A4" s="102" t="s">
        <v>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</row>
    <row r="5" spans="1:25" x14ac:dyDescent="0.2">
      <c r="A5" s="102" t="s">
        <v>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</row>
    <row r="6" spans="1:25" x14ac:dyDescent="0.2">
      <c r="A6" s="103" t="s">
        <v>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</row>
    <row r="7" spans="1:25" x14ac:dyDescent="0.2">
      <c r="A7" s="104" t="s">
        <v>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</row>
    <row r="8" spans="1:25" ht="4.5" customHeight="1" x14ac:dyDescent="0.2">
      <c r="A8" s="2"/>
      <c r="B8" s="3"/>
      <c r="C8" s="2"/>
      <c r="D8" s="2"/>
      <c r="E8" s="4"/>
      <c r="F8" s="4"/>
      <c r="G8" s="5"/>
      <c r="H8" s="6"/>
      <c r="I8" s="4"/>
      <c r="J8" s="6"/>
      <c r="K8" s="5"/>
      <c r="L8" s="5"/>
      <c r="M8" s="5"/>
      <c r="N8" s="5"/>
    </row>
    <row r="9" spans="1:25" x14ac:dyDescent="0.2">
      <c r="A9" s="105" t="s">
        <v>4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</row>
    <row r="10" spans="1:25" s="91" customFormat="1" ht="15" x14ac:dyDescent="0.25">
      <c r="A10" s="92" t="s">
        <v>239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90"/>
    </row>
    <row r="11" spans="1:25" s="91" customFormat="1" ht="6" customHeight="1" thickBot="1" x14ac:dyDescent="0.3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90"/>
    </row>
    <row r="12" spans="1:25" s="9" customFormat="1" ht="24" customHeight="1" x14ac:dyDescent="0.25">
      <c r="A12" s="93" t="s">
        <v>5</v>
      </c>
      <c r="B12" s="94"/>
      <c r="C12" s="94"/>
      <c r="D12" s="94"/>
      <c r="E12" s="94"/>
      <c r="F12" s="94"/>
      <c r="G12" s="94"/>
      <c r="H12" s="94"/>
      <c r="I12" s="94"/>
      <c r="J12" s="95"/>
      <c r="K12" s="96" t="s">
        <v>6</v>
      </c>
      <c r="L12" s="97"/>
      <c r="M12" s="97"/>
      <c r="N12" s="97"/>
      <c r="O12" s="98"/>
      <c r="P12" s="99" t="s">
        <v>7</v>
      </c>
      <c r="Q12" s="100"/>
      <c r="R12" s="100"/>
      <c r="S12" s="100"/>
      <c r="T12" s="100"/>
      <c r="U12" s="100"/>
      <c r="V12" s="100"/>
      <c r="W12" s="100"/>
      <c r="X12" s="101"/>
      <c r="Y12" s="8"/>
    </row>
    <row r="13" spans="1:25" s="12" customFormat="1" ht="33.75" customHeight="1" x14ac:dyDescent="0.25">
      <c r="A13" s="121" t="s">
        <v>8</v>
      </c>
      <c r="B13" s="122"/>
      <c r="C13" s="109" t="s">
        <v>9</v>
      </c>
      <c r="D13" s="123" t="s">
        <v>10</v>
      </c>
      <c r="E13" s="125" t="s">
        <v>11</v>
      </c>
      <c r="F13" s="122"/>
      <c r="G13" s="109" t="s">
        <v>12</v>
      </c>
      <c r="H13" s="126" t="s">
        <v>13</v>
      </c>
      <c r="I13" s="127"/>
      <c r="J13" s="109" t="s">
        <v>14</v>
      </c>
      <c r="K13" s="10" t="s">
        <v>15</v>
      </c>
      <c r="L13" s="10" t="s">
        <v>16</v>
      </c>
      <c r="M13" s="10" t="s">
        <v>17</v>
      </c>
      <c r="N13" s="10" t="s">
        <v>18</v>
      </c>
      <c r="O13" s="10" t="s">
        <v>19</v>
      </c>
      <c r="P13" s="111" t="s">
        <v>20</v>
      </c>
      <c r="Q13" s="112"/>
      <c r="R13" s="113"/>
      <c r="S13" s="111" t="s">
        <v>21</v>
      </c>
      <c r="T13" s="112"/>
      <c r="U13" s="113"/>
      <c r="V13" s="111" t="s">
        <v>22</v>
      </c>
      <c r="W13" s="112"/>
      <c r="X13" s="114"/>
      <c r="Y13" s="11"/>
    </row>
    <row r="14" spans="1:25" s="12" customFormat="1" ht="24" customHeight="1" thickBot="1" x14ac:dyDescent="0.3">
      <c r="A14" s="13" t="s">
        <v>23</v>
      </c>
      <c r="B14" s="14" t="s">
        <v>11</v>
      </c>
      <c r="C14" s="110"/>
      <c r="D14" s="124"/>
      <c r="E14" s="15" t="s">
        <v>24</v>
      </c>
      <c r="F14" s="15" t="s">
        <v>25</v>
      </c>
      <c r="G14" s="110"/>
      <c r="H14" s="16" t="s">
        <v>26</v>
      </c>
      <c r="I14" s="14" t="s">
        <v>11</v>
      </c>
      <c r="J14" s="110"/>
      <c r="K14" s="17" t="s">
        <v>27</v>
      </c>
      <c r="L14" s="18" t="s">
        <v>28</v>
      </c>
      <c r="M14" s="18" t="s">
        <v>29</v>
      </c>
      <c r="N14" s="18" t="s">
        <v>30</v>
      </c>
      <c r="O14" s="18" t="s">
        <v>31</v>
      </c>
      <c r="P14" s="19" t="s">
        <v>32</v>
      </c>
      <c r="Q14" s="19" t="s">
        <v>33</v>
      </c>
      <c r="R14" s="19" t="s">
        <v>34</v>
      </c>
      <c r="S14" s="19" t="s">
        <v>32</v>
      </c>
      <c r="T14" s="19" t="s">
        <v>33</v>
      </c>
      <c r="U14" s="19" t="s">
        <v>34</v>
      </c>
      <c r="V14" s="19" t="s">
        <v>32</v>
      </c>
      <c r="W14" s="19" t="s">
        <v>33</v>
      </c>
      <c r="X14" s="20" t="s">
        <v>34</v>
      </c>
      <c r="Y14" s="11"/>
    </row>
    <row r="15" spans="1:25" ht="21" customHeight="1" x14ac:dyDescent="0.2">
      <c r="A15" s="115" t="s">
        <v>35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7"/>
    </row>
    <row r="16" spans="1:25" s="27" customFormat="1" ht="36.75" customHeight="1" x14ac:dyDescent="0.2">
      <c r="A16" s="21" t="s">
        <v>36</v>
      </c>
      <c r="B16" s="22" t="s">
        <v>37</v>
      </c>
      <c r="C16" s="23" t="s">
        <v>38</v>
      </c>
      <c r="D16" s="23" t="s">
        <v>39</v>
      </c>
      <c r="E16" s="22" t="s">
        <v>40</v>
      </c>
      <c r="F16" s="24" t="s">
        <v>41</v>
      </c>
      <c r="G16" s="23" t="s">
        <v>42</v>
      </c>
      <c r="H16" s="23" t="s">
        <v>43</v>
      </c>
      <c r="I16" s="22" t="s">
        <v>44</v>
      </c>
      <c r="J16" s="23" t="s">
        <v>42</v>
      </c>
      <c r="K16" s="25">
        <v>15574443</v>
      </c>
      <c r="L16" s="25">
        <f>-6595387</f>
        <v>-6595387</v>
      </c>
      <c r="M16" s="25">
        <v>0</v>
      </c>
      <c r="N16" s="25">
        <v>0</v>
      </c>
      <c r="O16" s="25">
        <f t="shared" ref="O16:O61" si="0">K16+L16+M16+N16</f>
        <v>8979056</v>
      </c>
      <c r="P16" s="25">
        <v>8792165.5299999993</v>
      </c>
      <c r="Q16" s="25">
        <v>8792165.5299999993</v>
      </c>
      <c r="R16" s="25">
        <v>8792165.5299999993</v>
      </c>
      <c r="S16" s="25"/>
      <c r="T16" s="25"/>
      <c r="U16" s="25"/>
      <c r="V16" s="25"/>
      <c r="W16" s="25"/>
      <c r="X16" s="26"/>
    </row>
    <row r="17" spans="1:252" s="27" customFormat="1" ht="36.75" customHeight="1" x14ac:dyDescent="0.2">
      <c r="A17" s="21" t="s">
        <v>36</v>
      </c>
      <c r="B17" s="22" t="s">
        <v>37</v>
      </c>
      <c r="C17" s="23" t="s">
        <v>38</v>
      </c>
      <c r="D17" s="23" t="s">
        <v>45</v>
      </c>
      <c r="E17" s="22" t="s">
        <v>40</v>
      </c>
      <c r="F17" s="24" t="s">
        <v>46</v>
      </c>
      <c r="G17" s="23" t="s">
        <v>42</v>
      </c>
      <c r="H17" s="23" t="s">
        <v>43</v>
      </c>
      <c r="I17" s="28" t="s">
        <v>44</v>
      </c>
      <c r="J17" s="23" t="s">
        <v>42</v>
      </c>
      <c r="K17" s="25">
        <v>876810</v>
      </c>
      <c r="L17" s="25">
        <f>850000</f>
        <v>850000</v>
      </c>
      <c r="M17" s="25">
        <v>0</v>
      </c>
      <c r="N17" s="25">
        <v>0</v>
      </c>
      <c r="O17" s="25">
        <f t="shared" si="0"/>
        <v>1726810</v>
      </c>
      <c r="P17" s="25"/>
      <c r="Q17" s="25"/>
      <c r="R17" s="25"/>
      <c r="S17" s="25"/>
      <c r="T17" s="25"/>
      <c r="U17" s="25"/>
      <c r="V17" s="25">
        <v>1721967.9</v>
      </c>
      <c r="W17" s="25">
        <v>1721967.9</v>
      </c>
      <c r="X17" s="26">
        <v>1721967.9</v>
      </c>
    </row>
    <row r="18" spans="1:252" s="7" customFormat="1" ht="36.75" customHeight="1" x14ac:dyDescent="0.2">
      <c r="A18" s="21" t="s">
        <v>36</v>
      </c>
      <c r="B18" s="28" t="s">
        <v>37</v>
      </c>
      <c r="C18" s="29" t="s">
        <v>47</v>
      </c>
      <c r="D18" s="29" t="s">
        <v>48</v>
      </c>
      <c r="E18" s="28" t="s">
        <v>49</v>
      </c>
      <c r="F18" s="28" t="s">
        <v>50</v>
      </c>
      <c r="G18" s="23" t="s">
        <v>42</v>
      </c>
      <c r="H18" s="23" t="s">
        <v>43</v>
      </c>
      <c r="I18" s="28" t="s">
        <v>44</v>
      </c>
      <c r="J18" s="23" t="s">
        <v>42</v>
      </c>
      <c r="K18" s="25">
        <v>465611890</v>
      </c>
      <c r="L18" s="25">
        <f>27141711-3722000</f>
        <v>23419711</v>
      </c>
      <c r="M18" s="25">
        <v>0</v>
      </c>
      <c r="N18" s="25">
        <f>-1508916.86</f>
        <v>-1508916.86</v>
      </c>
      <c r="O18" s="25">
        <f t="shared" si="0"/>
        <v>487522684.13999999</v>
      </c>
      <c r="P18" s="25">
        <v>487381195.81999999</v>
      </c>
      <c r="Q18" s="25">
        <v>487381195.81999999</v>
      </c>
      <c r="R18" s="25">
        <v>481320524.17000002</v>
      </c>
      <c r="S18" s="25"/>
      <c r="T18" s="25"/>
      <c r="U18" s="25"/>
      <c r="V18" s="25"/>
      <c r="W18" s="25"/>
      <c r="X18" s="26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</row>
    <row r="19" spans="1:252" s="7" customFormat="1" ht="36.75" customHeight="1" x14ac:dyDescent="0.2">
      <c r="A19" s="21" t="s">
        <v>36</v>
      </c>
      <c r="B19" s="28" t="s">
        <v>37</v>
      </c>
      <c r="C19" s="29" t="s">
        <v>47</v>
      </c>
      <c r="D19" s="29" t="s">
        <v>48</v>
      </c>
      <c r="E19" s="28" t="s">
        <v>49</v>
      </c>
      <c r="F19" s="28" t="s">
        <v>50</v>
      </c>
      <c r="G19" s="23" t="s">
        <v>42</v>
      </c>
      <c r="H19" s="23" t="s">
        <v>43</v>
      </c>
      <c r="I19" s="28" t="s">
        <v>44</v>
      </c>
      <c r="J19" s="23" t="s">
        <v>51</v>
      </c>
      <c r="K19" s="25">
        <v>513870</v>
      </c>
      <c r="L19" s="25">
        <f>468500</f>
        <v>468500</v>
      </c>
      <c r="M19" s="25">
        <v>0</v>
      </c>
      <c r="N19" s="25">
        <v>0</v>
      </c>
      <c r="O19" s="25">
        <f t="shared" si="0"/>
        <v>982370</v>
      </c>
      <c r="P19" s="25">
        <v>954455.04000000004</v>
      </c>
      <c r="Q19" s="25">
        <v>954455.04000000004</v>
      </c>
      <c r="R19" s="25">
        <v>954455.04000000004</v>
      </c>
      <c r="S19" s="25"/>
      <c r="T19" s="25"/>
      <c r="U19" s="25"/>
      <c r="V19" s="25"/>
      <c r="W19" s="25"/>
      <c r="X19" s="26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</row>
    <row r="20" spans="1:252" s="7" customFormat="1" ht="36.75" customHeight="1" x14ac:dyDescent="0.2">
      <c r="A20" s="21" t="s">
        <v>36</v>
      </c>
      <c r="B20" s="28" t="s">
        <v>37</v>
      </c>
      <c r="C20" s="29" t="s">
        <v>47</v>
      </c>
      <c r="D20" s="29" t="s">
        <v>48</v>
      </c>
      <c r="E20" s="28" t="s">
        <v>49</v>
      </c>
      <c r="F20" s="28" t="s">
        <v>50</v>
      </c>
      <c r="G20" s="23" t="s">
        <v>42</v>
      </c>
      <c r="H20" s="29" t="s">
        <v>52</v>
      </c>
      <c r="I20" s="28" t="s">
        <v>53</v>
      </c>
      <c r="J20" s="23" t="s">
        <v>42</v>
      </c>
      <c r="K20" s="25">
        <v>950000</v>
      </c>
      <c r="L20" s="25">
        <f>87000</f>
        <v>87000</v>
      </c>
      <c r="M20" s="25">
        <v>0</v>
      </c>
      <c r="N20" s="25">
        <v>0</v>
      </c>
      <c r="O20" s="25">
        <f t="shared" si="0"/>
        <v>1037000</v>
      </c>
      <c r="P20" s="25">
        <v>704497.96</v>
      </c>
      <c r="Q20" s="25">
        <v>704497.96</v>
      </c>
      <c r="R20" s="25">
        <v>686491.34</v>
      </c>
      <c r="S20" s="25"/>
      <c r="T20" s="25"/>
      <c r="U20" s="25"/>
      <c r="V20" s="25"/>
      <c r="W20" s="25"/>
      <c r="X20" s="26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</row>
    <row r="21" spans="1:252" s="7" customFormat="1" ht="36.75" customHeight="1" x14ac:dyDescent="0.2">
      <c r="A21" s="21" t="s">
        <v>36</v>
      </c>
      <c r="B21" s="28" t="s">
        <v>37</v>
      </c>
      <c r="C21" s="29" t="s">
        <v>47</v>
      </c>
      <c r="D21" s="29" t="s">
        <v>48</v>
      </c>
      <c r="E21" s="28" t="s">
        <v>49</v>
      </c>
      <c r="F21" s="28" t="s">
        <v>50</v>
      </c>
      <c r="G21" s="23" t="s">
        <v>42</v>
      </c>
      <c r="H21" s="29" t="s">
        <v>52</v>
      </c>
      <c r="I21" s="28" t="s">
        <v>53</v>
      </c>
      <c r="J21" s="23" t="s">
        <v>51</v>
      </c>
      <c r="K21" s="30">
        <v>150000</v>
      </c>
      <c r="L21" s="25">
        <v>0</v>
      </c>
      <c r="M21" s="25">
        <v>0</v>
      </c>
      <c r="N21" s="25">
        <v>0</v>
      </c>
      <c r="O21" s="25">
        <f t="shared" si="0"/>
        <v>150000</v>
      </c>
      <c r="P21" s="25">
        <v>95801.3</v>
      </c>
      <c r="Q21" s="25">
        <v>95801.3</v>
      </c>
      <c r="R21" s="25">
        <v>95801.3</v>
      </c>
      <c r="S21" s="25"/>
      <c r="T21" s="25"/>
      <c r="U21" s="25"/>
      <c r="V21" s="25"/>
      <c r="W21" s="25"/>
      <c r="X21" s="26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</row>
    <row r="22" spans="1:252" s="7" customFormat="1" ht="36.75" customHeight="1" x14ac:dyDescent="0.2">
      <c r="A22" s="21" t="s">
        <v>36</v>
      </c>
      <c r="B22" s="28" t="s">
        <v>37</v>
      </c>
      <c r="C22" s="29" t="s">
        <v>47</v>
      </c>
      <c r="D22" s="29" t="s">
        <v>48</v>
      </c>
      <c r="E22" s="28" t="s">
        <v>49</v>
      </c>
      <c r="F22" s="28" t="s">
        <v>50</v>
      </c>
      <c r="G22" s="23" t="s">
        <v>42</v>
      </c>
      <c r="H22" s="29" t="s">
        <v>54</v>
      </c>
      <c r="I22" s="28" t="s">
        <v>55</v>
      </c>
      <c r="J22" s="23" t="s">
        <v>42</v>
      </c>
      <c r="K22" s="30">
        <v>0</v>
      </c>
      <c r="L22" s="25">
        <f>4061652-3536586.84</f>
        <v>525065.16000000015</v>
      </c>
      <c r="M22" s="25">
        <v>0</v>
      </c>
      <c r="N22" s="25">
        <v>0</v>
      </c>
      <c r="O22" s="25">
        <f t="shared" si="0"/>
        <v>525065.16000000015</v>
      </c>
      <c r="P22" s="25">
        <v>513508.75</v>
      </c>
      <c r="Q22" s="25">
        <v>513508.75</v>
      </c>
      <c r="R22" s="25">
        <v>269202.95</v>
      </c>
      <c r="S22" s="25"/>
      <c r="T22" s="25"/>
      <c r="U22" s="25"/>
      <c r="V22" s="25"/>
      <c r="W22" s="25"/>
      <c r="X22" s="26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</row>
    <row r="23" spans="1:252" s="7" customFormat="1" ht="36.75" customHeight="1" x14ac:dyDescent="0.2">
      <c r="A23" s="21" t="s">
        <v>36</v>
      </c>
      <c r="B23" s="28" t="s">
        <v>37</v>
      </c>
      <c r="C23" s="29" t="s">
        <v>47</v>
      </c>
      <c r="D23" s="29" t="s">
        <v>48</v>
      </c>
      <c r="E23" s="28" t="s">
        <v>49</v>
      </c>
      <c r="F23" s="28" t="s">
        <v>50</v>
      </c>
      <c r="G23" s="23" t="s">
        <v>42</v>
      </c>
      <c r="H23" s="29" t="s">
        <v>56</v>
      </c>
      <c r="I23" s="28" t="s">
        <v>57</v>
      </c>
      <c r="J23" s="23" t="s">
        <v>42</v>
      </c>
      <c r="K23" s="30">
        <v>0</v>
      </c>
      <c r="L23" s="25">
        <f>3507613</f>
        <v>3507613</v>
      </c>
      <c r="M23" s="25">
        <v>0</v>
      </c>
      <c r="N23" s="25">
        <v>0</v>
      </c>
      <c r="O23" s="25">
        <f t="shared" si="0"/>
        <v>3507613</v>
      </c>
      <c r="P23" s="25">
        <v>0</v>
      </c>
      <c r="Q23" s="25">
        <v>0</v>
      </c>
      <c r="R23" s="25">
        <v>0</v>
      </c>
      <c r="S23" s="25"/>
      <c r="T23" s="25"/>
      <c r="U23" s="25"/>
      <c r="V23" s="25"/>
      <c r="W23" s="25"/>
      <c r="X23" s="26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</row>
    <row r="24" spans="1:252" s="7" customFormat="1" ht="36.75" customHeight="1" x14ac:dyDescent="0.2">
      <c r="A24" s="21" t="s">
        <v>36</v>
      </c>
      <c r="B24" s="28" t="s">
        <v>37</v>
      </c>
      <c r="C24" s="29" t="s">
        <v>47</v>
      </c>
      <c r="D24" s="29" t="s">
        <v>58</v>
      </c>
      <c r="E24" s="28" t="s">
        <v>49</v>
      </c>
      <c r="F24" s="28" t="s">
        <v>59</v>
      </c>
      <c r="G24" s="29" t="s">
        <v>42</v>
      </c>
      <c r="H24" s="29" t="s">
        <v>43</v>
      </c>
      <c r="I24" s="28" t="s">
        <v>44</v>
      </c>
      <c r="J24" s="29" t="s">
        <v>42</v>
      </c>
      <c r="K24" s="30">
        <v>71991281</v>
      </c>
      <c r="L24" s="30">
        <f>505790-1470000</f>
        <v>-964210</v>
      </c>
      <c r="M24" s="30">
        <v>0</v>
      </c>
      <c r="N24" s="30">
        <v>0</v>
      </c>
      <c r="O24" s="25">
        <f t="shared" si="0"/>
        <v>71027071</v>
      </c>
      <c r="P24" s="30"/>
      <c r="Q24" s="30"/>
      <c r="R24" s="30"/>
      <c r="S24" s="30">
        <v>71027068.299999997</v>
      </c>
      <c r="T24" s="30">
        <v>71027068.299999997</v>
      </c>
      <c r="U24" s="30">
        <v>70479291.560000002</v>
      </c>
      <c r="V24" s="30"/>
      <c r="W24" s="30"/>
      <c r="X24" s="31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</row>
    <row r="25" spans="1:252" s="7" customFormat="1" ht="36.75" customHeight="1" x14ac:dyDescent="0.2">
      <c r="A25" s="21" t="s">
        <v>36</v>
      </c>
      <c r="B25" s="28" t="s">
        <v>37</v>
      </c>
      <c r="C25" s="29" t="s">
        <v>47</v>
      </c>
      <c r="D25" s="29" t="s">
        <v>58</v>
      </c>
      <c r="E25" s="28" t="s">
        <v>49</v>
      </c>
      <c r="F25" s="28" t="s">
        <v>59</v>
      </c>
      <c r="G25" s="29" t="s">
        <v>42</v>
      </c>
      <c r="H25" s="29" t="s">
        <v>43</v>
      </c>
      <c r="I25" s="28" t="s">
        <v>44</v>
      </c>
      <c r="J25" s="29" t="s">
        <v>51</v>
      </c>
      <c r="K25" s="30">
        <v>52000</v>
      </c>
      <c r="L25" s="30">
        <f>58000</f>
        <v>58000</v>
      </c>
      <c r="M25" s="30">
        <v>0</v>
      </c>
      <c r="N25" s="30">
        <v>0</v>
      </c>
      <c r="O25" s="25">
        <f t="shared" si="0"/>
        <v>110000</v>
      </c>
      <c r="P25" s="30"/>
      <c r="Q25" s="30"/>
      <c r="R25" s="30"/>
      <c r="S25" s="30">
        <v>16445.990000000002</v>
      </c>
      <c r="T25" s="30">
        <v>16445.990000000002</v>
      </c>
      <c r="U25" s="30">
        <v>16445.990000000002</v>
      </c>
      <c r="V25" s="30"/>
      <c r="W25" s="30"/>
      <c r="X25" s="31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</row>
    <row r="26" spans="1:252" s="7" customFormat="1" ht="36.75" customHeight="1" x14ac:dyDescent="0.2">
      <c r="A26" s="21" t="s">
        <v>36</v>
      </c>
      <c r="B26" s="28" t="s">
        <v>37</v>
      </c>
      <c r="C26" s="29" t="s">
        <v>47</v>
      </c>
      <c r="D26" s="29" t="s">
        <v>58</v>
      </c>
      <c r="E26" s="28" t="s">
        <v>49</v>
      </c>
      <c r="F26" s="28" t="s">
        <v>59</v>
      </c>
      <c r="G26" s="29" t="s">
        <v>42</v>
      </c>
      <c r="H26" s="29" t="s">
        <v>52</v>
      </c>
      <c r="I26" s="28" t="s">
        <v>53</v>
      </c>
      <c r="J26" s="29" t="s">
        <v>42</v>
      </c>
      <c r="K26" s="30">
        <v>400000</v>
      </c>
      <c r="L26" s="30">
        <f>-227000</f>
        <v>-227000</v>
      </c>
      <c r="M26" s="30">
        <v>0</v>
      </c>
      <c r="N26" s="30">
        <v>0</v>
      </c>
      <c r="O26" s="25">
        <f t="shared" si="0"/>
        <v>173000</v>
      </c>
      <c r="P26" s="30"/>
      <c r="Q26" s="30"/>
      <c r="R26" s="30"/>
      <c r="S26" s="30">
        <v>158446.39000000001</v>
      </c>
      <c r="T26" s="30">
        <v>158446.39000000001</v>
      </c>
      <c r="U26" s="30">
        <v>118267.63</v>
      </c>
      <c r="V26" s="30"/>
      <c r="W26" s="30"/>
      <c r="X26" s="31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</row>
    <row r="27" spans="1:252" s="7" customFormat="1" ht="36.75" customHeight="1" x14ac:dyDescent="0.2">
      <c r="A27" s="21" t="s">
        <v>36</v>
      </c>
      <c r="B27" s="28" t="s">
        <v>37</v>
      </c>
      <c r="C27" s="29" t="s">
        <v>47</v>
      </c>
      <c r="D27" s="29" t="s">
        <v>58</v>
      </c>
      <c r="E27" s="28" t="s">
        <v>49</v>
      </c>
      <c r="F27" s="28" t="s">
        <v>59</v>
      </c>
      <c r="G27" s="29" t="s">
        <v>42</v>
      </c>
      <c r="H27" s="29" t="s">
        <v>54</v>
      </c>
      <c r="I27" s="28" t="s">
        <v>55</v>
      </c>
      <c r="J27" s="29" t="s">
        <v>42</v>
      </c>
      <c r="K27" s="30">
        <v>0</v>
      </c>
      <c r="L27" s="30">
        <f>363728</f>
        <v>363728</v>
      </c>
      <c r="M27" s="30">
        <v>0</v>
      </c>
      <c r="N27" s="30">
        <v>0</v>
      </c>
      <c r="O27" s="25">
        <f t="shared" si="0"/>
        <v>363728</v>
      </c>
      <c r="P27" s="30"/>
      <c r="Q27" s="30"/>
      <c r="R27" s="30"/>
      <c r="S27" s="30">
        <v>115893.04</v>
      </c>
      <c r="T27" s="30">
        <v>115893.04</v>
      </c>
      <c r="U27" s="30">
        <v>21764.44</v>
      </c>
      <c r="V27" s="30"/>
      <c r="W27" s="30"/>
      <c r="X27" s="31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</row>
    <row r="28" spans="1:252" s="7" customFormat="1" ht="36.75" customHeight="1" x14ac:dyDescent="0.2">
      <c r="A28" s="21" t="s">
        <v>36</v>
      </c>
      <c r="B28" s="28" t="s">
        <v>37</v>
      </c>
      <c r="C28" s="29" t="s">
        <v>47</v>
      </c>
      <c r="D28" s="29" t="s">
        <v>60</v>
      </c>
      <c r="E28" s="28" t="s">
        <v>49</v>
      </c>
      <c r="F28" s="28" t="s">
        <v>61</v>
      </c>
      <c r="G28" s="29" t="s">
        <v>42</v>
      </c>
      <c r="H28" s="29" t="s">
        <v>43</v>
      </c>
      <c r="I28" s="28" t="s">
        <v>44</v>
      </c>
      <c r="J28" s="29" t="s">
        <v>42</v>
      </c>
      <c r="K28" s="30">
        <v>157829549</v>
      </c>
      <c r="L28" s="30">
        <f>1562809-5376000</f>
        <v>-3813191</v>
      </c>
      <c r="M28" s="30">
        <v>0</v>
      </c>
      <c r="N28" s="30">
        <f>-811716.04</f>
        <v>-811716.04</v>
      </c>
      <c r="O28" s="25">
        <f t="shared" si="0"/>
        <v>153204641.96000001</v>
      </c>
      <c r="P28" s="30"/>
      <c r="Q28" s="30"/>
      <c r="R28" s="30"/>
      <c r="S28" s="30"/>
      <c r="T28" s="30"/>
      <c r="U28" s="30"/>
      <c r="V28" s="30">
        <v>152158631.50999999</v>
      </c>
      <c r="W28" s="30">
        <v>152158631.50999999</v>
      </c>
      <c r="X28" s="31">
        <v>151029467.19999999</v>
      </c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</row>
    <row r="29" spans="1:252" s="7" customFormat="1" ht="36.75" customHeight="1" x14ac:dyDescent="0.2">
      <c r="A29" s="21" t="s">
        <v>36</v>
      </c>
      <c r="B29" s="28" t="s">
        <v>37</v>
      </c>
      <c r="C29" s="29" t="s">
        <v>47</v>
      </c>
      <c r="D29" s="29" t="s">
        <v>60</v>
      </c>
      <c r="E29" s="28" t="s">
        <v>49</v>
      </c>
      <c r="F29" s="28" t="s">
        <v>61</v>
      </c>
      <c r="G29" s="29" t="s">
        <v>42</v>
      </c>
      <c r="H29" s="29" t="s">
        <v>43</v>
      </c>
      <c r="I29" s="28" t="s">
        <v>44</v>
      </c>
      <c r="J29" s="29" t="s">
        <v>51</v>
      </c>
      <c r="K29" s="30">
        <v>150000</v>
      </c>
      <c r="L29" s="30">
        <f>140000</f>
        <v>140000</v>
      </c>
      <c r="M29" s="30">
        <v>0</v>
      </c>
      <c r="N29" s="30">
        <v>0</v>
      </c>
      <c r="O29" s="25">
        <f t="shared" si="0"/>
        <v>290000</v>
      </c>
      <c r="P29" s="30"/>
      <c r="Q29" s="30"/>
      <c r="R29" s="30"/>
      <c r="S29" s="30"/>
      <c r="T29" s="30"/>
      <c r="U29" s="30"/>
      <c r="V29" s="30">
        <v>223864.31</v>
      </c>
      <c r="W29" s="30">
        <v>223864.31</v>
      </c>
      <c r="X29" s="31">
        <v>223864.31</v>
      </c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</row>
    <row r="30" spans="1:252" s="7" customFormat="1" ht="36.75" customHeight="1" x14ac:dyDescent="0.2">
      <c r="A30" s="21" t="s">
        <v>36</v>
      </c>
      <c r="B30" s="28" t="s">
        <v>37</v>
      </c>
      <c r="C30" s="29" t="s">
        <v>47</v>
      </c>
      <c r="D30" s="29" t="s">
        <v>60</v>
      </c>
      <c r="E30" s="28" t="s">
        <v>49</v>
      </c>
      <c r="F30" s="28" t="s">
        <v>61</v>
      </c>
      <c r="G30" s="29" t="s">
        <v>42</v>
      </c>
      <c r="H30" s="29" t="s">
        <v>52</v>
      </c>
      <c r="I30" s="28" t="s">
        <v>53</v>
      </c>
      <c r="J30" s="29" t="s">
        <v>42</v>
      </c>
      <c r="K30" s="30">
        <v>1704000</v>
      </c>
      <c r="L30" s="30">
        <f>140000</f>
        <v>140000</v>
      </c>
      <c r="M30" s="30">
        <v>0</v>
      </c>
      <c r="N30" s="30">
        <v>0</v>
      </c>
      <c r="O30" s="25">
        <f t="shared" si="0"/>
        <v>1844000</v>
      </c>
      <c r="P30" s="30"/>
      <c r="Q30" s="30"/>
      <c r="R30" s="30"/>
      <c r="S30" s="30"/>
      <c r="T30" s="30"/>
      <c r="U30" s="30"/>
      <c r="V30" s="30">
        <v>1839399.36</v>
      </c>
      <c r="W30" s="30">
        <v>1839399.36</v>
      </c>
      <c r="X30" s="31">
        <v>1839399.36</v>
      </c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</row>
    <row r="31" spans="1:252" s="27" customFormat="1" ht="36.75" customHeight="1" x14ac:dyDescent="0.2">
      <c r="A31" s="21" t="s">
        <v>36</v>
      </c>
      <c r="B31" s="28" t="s">
        <v>37</v>
      </c>
      <c r="C31" s="29" t="s">
        <v>47</v>
      </c>
      <c r="D31" s="29" t="s">
        <v>60</v>
      </c>
      <c r="E31" s="28" t="s">
        <v>49</v>
      </c>
      <c r="F31" s="28" t="s">
        <v>61</v>
      </c>
      <c r="G31" s="29" t="s">
        <v>42</v>
      </c>
      <c r="H31" s="29" t="s">
        <v>54</v>
      </c>
      <c r="I31" s="28" t="s">
        <v>55</v>
      </c>
      <c r="J31" s="29" t="s">
        <v>42</v>
      </c>
      <c r="K31" s="30">
        <v>0</v>
      </c>
      <c r="L31" s="30">
        <f>80005</f>
        <v>80005</v>
      </c>
      <c r="M31" s="30">
        <v>0</v>
      </c>
      <c r="N31" s="30">
        <v>0</v>
      </c>
      <c r="O31" s="25">
        <f t="shared" si="0"/>
        <v>80005</v>
      </c>
      <c r="P31" s="30"/>
      <c r="Q31" s="30"/>
      <c r="R31" s="30"/>
      <c r="S31" s="30"/>
      <c r="T31" s="30"/>
      <c r="U31" s="30"/>
      <c r="V31" s="30">
        <v>47531.14</v>
      </c>
      <c r="W31" s="30">
        <v>47531.14</v>
      </c>
      <c r="X31" s="31">
        <v>47531.14</v>
      </c>
    </row>
    <row r="32" spans="1:252" s="27" customFormat="1" ht="36.75" customHeight="1" x14ac:dyDescent="0.2">
      <c r="A32" s="21" t="s">
        <v>36</v>
      </c>
      <c r="B32" s="28" t="s">
        <v>37</v>
      </c>
      <c r="C32" s="29" t="s">
        <v>47</v>
      </c>
      <c r="D32" s="29" t="s">
        <v>60</v>
      </c>
      <c r="E32" s="28" t="s">
        <v>49</v>
      </c>
      <c r="F32" s="28" t="s">
        <v>61</v>
      </c>
      <c r="G32" s="29" t="s">
        <v>42</v>
      </c>
      <c r="H32" s="29" t="s">
        <v>56</v>
      </c>
      <c r="I32" s="28" t="s">
        <v>57</v>
      </c>
      <c r="J32" s="29" t="s">
        <v>42</v>
      </c>
      <c r="K32" s="30">
        <v>0</v>
      </c>
      <c r="L32" s="30">
        <f>560000</f>
        <v>560000</v>
      </c>
      <c r="M32" s="30">
        <v>0</v>
      </c>
      <c r="N32" s="30">
        <v>0</v>
      </c>
      <c r="O32" s="25">
        <f t="shared" si="0"/>
        <v>560000</v>
      </c>
      <c r="P32" s="30"/>
      <c r="Q32" s="30"/>
      <c r="R32" s="30"/>
      <c r="S32" s="30"/>
      <c r="T32" s="30"/>
      <c r="U32" s="30"/>
      <c r="V32" s="30">
        <v>259196.45</v>
      </c>
      <c r="W32" s="30">
        <v>259196.45</v>
      </c>
      <c r="X32" s="31">
        <v>259196.45</v>
      </c>
    </row>
    <row r="33" spans="1:24" s="27" customFormat="1" ht="36.75" customHeight="1" x14ac:dyDescent="0.2">
      <c r="A33" s="21" t="s">
        <v>36</v>
      </c>
      <c r="B33" s="28" t="s">
        <v>37</v>
      </c>
      <c r="C33" s="29" t="s">
        <v>47</v>
      </c>
      <c r="D33" s="29" t="s">
        <v>62</v>
      </c>
      <c r="E33" s="28" t="s">
        <v>49</v>
      </c>
      <c r="F33" s="28" t="s">
        <v>63</v>
      </c>
      <c r="G33" s="29" t="s">
        <v>42</v>
      </c>
      <c r="H33" s="29" t="s">
        <v>43</v>
      </c>
      <c r="I33" s="28" t="s">
        <v>44</v>
      </c>
      <c r="J33" s="29" t="s">
        <v>42</v>
      </c>
      <c r="K33" s="30">
        <v>158376022</v>
      </c>
      <c r="L33" s="30">
        <f>21173119-323000</f>
        <v>20850119</v>
      </c>
      <c r="M33" s="30">
        <v>0</v>
      </c>
      <c r="N33" s="30">
        <v>0</v>
      </c>
      <c r="O33" s="25">
        <f t="shared" si="0"/>
        <v>179226141</v>
      </c>
      <c r="P33" s="30">
        <v>178967149.27000001</v>
      </c>
      <c r="Q33" s="30">
        <v>178967149.27000001</v>
      </c>
      <c r="R33" s="30">
        <v>176996315.58000001</v>
      </c>
      <c r="S33" s="30"/>
      <c r="T33" s="30"/>
      <c r="U33" s="30"/>
      <c r="V33" s="30"/>
      <c r="W33" s="30"/>
      <c r="X33" s="31"/>
    </row>
    <row r="34" spans="1:24" s="27" customFormat="1" ht="36.75" customHeight="1" x14ac:dyDescent="0.2">
      <c r="A34" s="21" t="s">
        <v>36</v>
      </c>
      <c r="B34" s="28" t="s">
        <v>37</v>
      </c>
      <c r="C34" s="29" t="s">
        <v>47</v>
      </c>
      <c r="D34" s="29" t="s">
        <v>62</v>
      </c>
      <c r="E34" s="28" t="s">
        <v>49</v>
      </c>
      <c r="F34" s="28" t="s">
        <v>63</v>
      </c>
      <c r="G34" s="29" t="s">
        <v>42</v>
      </c>
      <c r="H34" s="29" t="s">
        <v>43</v>
      </c>
      <c r="I34" s="28" t="s">
        <v>44</v>
      </c>
      <c r="J34" s="29" t="s">
        <v>51</v>
      </c>
      <c r="K34" s="30">
        <v>250000</v>
      </c>
      <c r="L34" s="30">
        <f>155792-150000</f>
        <v>5792</v>
      </c>
      <c r="M34" s="30">
        <v>0</v>
      </c>
      <c r="N34" s="30">
        <v>0</v>
      </c>
      <c r="O34" s="25">
        <f t="shared" si="0"/>
        <v>255792</v>
      </c>
      <c r="P34" s="30">
        <v>3512.81</v>
      </c>
      <c r="Q34" s="30">
        <v>3512.81</v>
      </c>
      <c r="R34" s="30">
        <v>3512.81</v>
      </c>
      <c r="S34" s="30"/>
      <c r="T34" s="30"/>
      <c r="U34" s="30"/>
      <c r="V34" s="30"/>
      <c r="W34" s="30"/>
      <c r="X34" s="31"/>
    </row>
    <row r="35" spans="1:24" s="27" customFormat="1" ht="36.75" customHeight="1" x14ac:dyDescent="0.2">
      <c r="A35" s="21" t="s">
        <v>36</v>
      </c>
      <c r="B35" s="28" t="s">
        <v>37</v>
      </c>
      <c r="C35" s="29" t="s">
        <v>47</v>
      </c>
      <c r="D35" s="29" t="s">
        <v>62</v>
      </c>
      <c r="E35" s="28" t="s">
        <v>49</v>
      </c>
      <c r="F35" s="28" t="s">
        <v>63</v>
      </c>
      <c r="G35" s="29" t="s">
        <v>42</v>
      </c>
      <c r="H35" s="29" t="s">
        <v>52</v>
      </c>
      <c r="I35" s="28" t="s">
        <v>53</v>
      </c>
      <c r="J35" s="29" t="s">
        <v>42</v>
      </c>
      <c r="K35" s="30">
        <v>1200000</v>
      </c>
      <c r="L35" s="30">
        <v>0</v>
      </c>
      <c r="M35" s="30">
        <v>0</v>
      </c>
      <c r="N35" s="30">
        <v>0</v>
      </c>
      <c r="O35" s="25">
        <f t="shared" si="0"/>
        <v>1200000</v>
      </c>
      <c r="P35" s="30">
        <v>364914.79</v>
      </c>
      <c r="Q35" s="30">
        <v>364914.79</v>
      </c>
      <c r="R35" s="30">
        <v>230161.72</v>
      </c>
      <c r="S35" s="30"/>
      <c r="T35" s="30"/>
      <c r="U35" s="30"/>
      <c r="V35" s="30"/>
      <c r="W35" s="30"/>
      <c r="X35" s="31"/>
    </row>
    <row r="36" spans="1:24" s="27" customFormat="1" ht="36.75" customHeight="1" x14ac:dyDescent="0.2">
      <c r="A36" s="21" t="s">
        <v>36</v>
      </c>
      <c r="B36" s="28" t="s">
        <v>37</v>
      </c>
      <c r="C36" s="29" t="s">
        <v>47</v>
      </c>
      <c r="D36" s="29" t="s">
        <v>62</v>
      </c>
      <c r="E36" s="28" t="s">
        <v>49</v>
      </c>
      <c r="F36" s="28" t="s">
        <v>63</v>
      </c>
      <c r="G36" s="29" t="s">
        <v>42</v>
      </c>
      <c r="H36" s="29" t="s">
        <v>54</v>
      </c>
      <c r="I36" s="28" t="s">
        <v>55</v>
      </c>
      <c r="J36" s="29" t="s">
        <v>42</v>
      </c>
      <c r="K36" s="30">
        <v>0</v>
      </c>
      <c r="L36" s="30">
        <f>4255948.93</f>
        <v>4255948.93</v>
      </c>
      <c r="M36" s="30">
        <v>0</v>
      </c>
      <c r="N36" s="30">
        <v>0</v>
      </c>
      <c r="O36" s="25">
        <f t="shared" si="0"/>
        <v>4255948.93</v>
      </c>
      <c r="P36" s="30">
        <v>2017537.72</v>
      </c>
      <c r="Q36" s="30">
        <v>2017537.72</v>
      </c>
      <c r="R36" s="30">
        <v>2017537.72</v>
      </c>
      <c r="S36" s="30"/>
      <c r="T36" s="30"/>
      <c r="U36" s="30"/>
      <c r="V36" s="30"/>
      <c r="W36" s="30"/>
      <c r="X36" s="31"/>
    </row>
    <row r="37" spans="1:24" s="27" customFormat="1" ht="36.75" customHeight="1" x14ac:dyDescent="0.2">
      <c r="A37" s="21" t="s">
        <v>36</v>
      </c>
      <c r="B37" s="28" t="s">
        <v>37</v>
      </c>
      <c r="C37" s="29" t="s">
        <v>47</v>
      </c>
      <c r="D37" s="29" t="s">
        <v>62</v>
      </c>
      <c r="E37" s="28" t="s">
        <v>49</v>
      </c>
      <c r="F37" s="28" t="s">
        <v>63</v>
      </c>
      <c r="G37" s="29" t="s">
        <v>42</v>
      </c>
      <c r="H37" s="29" t="s">
        <v>54</v>
      </c>
      <c r="I37" s="28" t="s">
        <v>55</v>
      </c>
      <c r="J37" s="29" t="s">
        <v>51</v>
      </c>
      <c r="K37" s="30">
        <v>0</v>
      </c>
      <c r="L37" s="30">
        <f>186792</f>
        <v>186792</v>
      </c>
      <c r="M37" s="30">
        <v>0</v>
      </c>
      <c r="N37" s="30">
        <v>0</v>
      </c>
      <c r="O37" s="25">
        <f t="shared" si="0"/>
        <v>186792</v>
      </c>
      <c r="P37" s="30">
        <v>30869.279999999999</v>
      </c>
      <c r="Q37" s="30">
        <v>30869.279999999999</v>
      </c>
      <c r="R37" s="30">
        <v>30869.279999999999</v>
      </c>
      <c r="S37" s="30"/>
      <c r="T37" s="30"/>
      <c r="U37" s="30"/>
      <c r="V37" s="30"/>
      <c r="W37" s="30"/>
      <c r="X37" s="31"/>
    </row>
    <row r="38" spans="1:24" s="27" customFormat="1" ht="36.75" customHeight="1" x14ac:dyDescent="0.2">
      <c r="A38" s="21" t="s">
        <v>36</v>
      </c>
      <c r="B38" s="28" t="s">
        <v>37</v>
      </c>
      <c r="C38" s="29" t="s">
        <v>47</v>
      </c>
      <c r="D38" s="29" t="s">
        <v>64</v>
      </c>
      <c r="E38" s="28" t="s">
        <v>49</v>
      </c>
      <c r="F38" s="28" t="s">
        <v>65</v>
      </c>
      <c r="G38" s="29" t="s">
        <v>42</v>
      </c>
      <c r="H38" s="29" t="s">
        <v>43</v>
      </c>
      <c r="I38" s="28" t="s">
        <v>44</v>
      </c>
      <c r="J38" s="29" t="s">
        <v>42</v>
      </c>
      <c r="K38" s="30">
        <v>15805624</v>
      </c>
      <c r="L38" s="30">
        <f>4597976</f>
        <v>4597976</v>
      </c>
      <c r="M38" s="30">
        <v>0</v>
      </c>
      <c r="N38" s="30">
        <v>0</v>
      </c>
      <c r="O38" s="25">
        <f t="shared" si="0"/>
        <v>20403600</v>
      </c>
      <c r="P38" s="30"/>
      <c r="Q38" s="30"/>
      <c r="R38" s="30"/>
      <c r="S38" s="30">
        <v>20070404.489999998</v>
      </c>
      <c r="T38" s="30">
        <v>20070404.489999998</v>
      </c>
      <c r="U38" s="30">
        <v>19820972.969999999</v>
      </c>
      <c r="V38" s="30"/>
      <c r="W38" s="30"/>
      <c r="X38" s="31"/>
    </row>
    <row r="39" spans="1:24" s="27" customFormat="1" ht="36.75" customHeight="1" x14ac:dyDescent="0.2">
      <c r="A39" s="21" t="s">
        <v>36</v>
      </c>
      <c r="B39" s="28" t="s">
        <v>37</v>
      </c>
      <c r="C39" s="29" t="s">
        <v>47</v>
      </c>
      <c r="D39" s="29" t="s">
        <v>64</v>
      </c>
      <c r="E39" s="28" t="s">
        <v>49</v>
      </c>
      <c r="F39" s="28" t="s">
        <v>65</v>
      </c>
      <c r="G39" s="29" t="s">
        <v>42</v>
      </c>
      <c r="H39" s="29" t="s">
        <v>43</v>
      </c>
      <c r="I39" s="28" t="s">
        <v>44</v>
      </c>
      <c r="J39" s="29" t="s">
        <v>51</v>
      </c>
      <c r="K39" s="30">
        <v>50000</v>
      </c>
      <c r="L39" s="30">
        <f>155557</f>
        <v>155557</v>
      </c>
      <c r="M39" s="30">
        <v>0</v>
      </c>
      <c r="N39" s="30">
        <v>0</v>
      </c>
      <c r="O39" s="25">
        <f t="shared" si="0"/>
        <v>205557</v>
      </c>
      <c r="P39" s="30"/>
      <c r="Q39" s="30"/>
      <c r="R39" s="30"/>
      <c r="S39" s="30">
        <v>56148.52</v>
      </c>
      <c r="T39" s="30">
        <v>56148.52</v>
      </c>
      <c r="U39" s="30">
        <v>56148.52</v>
      </c>
      <c r="V39" s="30"/>
      <c r="W39" s="30"/>
      <c r="X39" s="31"/>
    </row>
    <row r="40" spans="1:24" s="27" customFormat="1" ht="36.75" customHeight="1" x14ac:dyDescent="0.2">
      <c r="A40" s="21" t="s">
        <v>36</v>
      </c>
      <c r="B40" s="28" t="s">
        <v>37</v>
      </c>
      <c r="C40" s="29" t="s">
        <v>47</v>
      </c>
      <c r="D40" s="29" t="s">
        <v>64</v>
      </c>
      <c r="E40" s="28" t="s">
        <v>49</v>
      </c>
      <c r="F40" s="28" t="s">
        <v>65</v>
      </c>
      <c r="G40" s="29" t="s">
        <v>42</v>
      </c>
      <c r="H40" s="29" t="s">
        <v>54</v>
      </c>
      <c r="I40" s="28" t="s">
        <v>55</v>
      </c>
      <c r="J40" s="23" t="s">
        <v>42</v>
      </c>
      <c r="K40" s="25">
        <v>0</v>
      </c>
      <c r="L40" s="25">
        <f>660308.91</f>
        <v>660308.91</v>
      </c>
      <c r="M40" s="30">
        <v>0</v>
      </c>
      <c r="N40" s="30">
        <v>0</v>
      </c>
      <c r="O40" s="25">
        <f t="shared" si="0"/>
        <v>660308.91</v>
      </c>
      <c r="P40" s="25"/>
      <c r="Q40" s="25"/>
      <c r="R40" s="25"/>
      <c r="S40" s="25">
        <v>376719.52</v>
      </c>
      <c r="T40" s="25">
        <v>376719.52</v>
      </c>
      <c r="U40" s="25">
        <v>376719.52</v>
      </c>
      <c r="V40" s="25"/>
      <c r="W40" s="25"/>
      <c r="X40" s="26"/>
    </row>
    <row r="41" spans="1:24" s="27" customFormat="1" ht="36.75" customHeight="1" x14ac:dyDescent="0.2">
      <c r="A41" s="21" t="s">
        <v>36</v>
      </c>
      <c r="B41" s="28" t="s">
        <v>37</v>
      </c>
      <c r="C41" s="29" t="s">
        <v>47</v>
      </c>
      <c r="D41" s="29" t="s">
        <v>64</v>
      </c>
      <c r="E41" s="28" t="s">
        <v>49</v>
      </c>
      <c r="F41" s="28" t="s">
        <v>65</v>
      </c>
      <c r="G41" s="29" t="s">
        <v>42</v>
      </c>
      <c r="H41" s="29" t="s">
        <v>54</v>
      </c>
      <c r="I41" s="28" t="s">
        <v>55</v>
      </c>
      <c r="J41" s="23" t="s">
        <v>51</v>
      </c>
      <c r="K41" s="25">
        <v>0</v>
      </c>
      <c r="L41" s="25">
        <f>109198</f>
        <v>109198</v>
      </c>
      <c r="M41" s="30">
        <v>0</v>
      </c>
      <c r="N41" s="30">
        <v>0</v>
      </c>
      <c r="O41" s="25">
        <f t="shared" si="0"/>
        <v>109198</v>
      </c>
      <c r="P41" s="25"/>
      <c r="Q41" s="25"/>
      <c r="R41" s="25"/>
      <c r="S41" s="25">
        <v>23641.48</v>
      </c>
      <c r="T41" s="25">
        <v>23641.48</v>
      </c>
      <c r="U41" s="25">
        <v>23641.48</v>
      </c>
      <c r="V41" s="25"/>
      <c r="W41" s="25"/>
      <c r="X41" s="26"/>
    </row>
    <row r="42" spans="1:24" s="27" customFormat="1" ht="36.75" customHeight="1" x14ac:dyDescent="0.2">
      <c r="A42" s="21" t="s">
        <v>36</v>
      </c>
      <c r="B42" s="28" t="s">
        <v>37</v>
      </c>
      <c r="C42" s="23" t="s">
        <v>47</v>
      </c>
      <c r="D42" s="23" t="s">
        <v>66</v>
      </c>
      <c r="E42" s="32" t="s">
        <v>49</v>
      </c>
      <c r="F42" s="32" t="s">
        <v>67</v>
      </c>
      <c r="G42" s="23" t="s">
        <v>42</v>
      </c>
      <c r="H42" s="23" t="s">
        <v>43</v>
      </c>
      <c r="I42" s="32" t="s">
        <v>44</v>
      </c>
      <c r="J42" s="23" t="s">
        <v>42</v>
      </c>
      <c r="K42" s="25">
        <v>3935197</v>
      </c>
      <c r="L42" s="25">
        <f>-1498930</f>
        <v>-1498930</v>
      </c>
      <c r="M42" s="25">
        <v>0</v>
      </c>
      <c r="N42" s="25">
        <v>0</v>
      </c>
      <c r="O42" s="25">
        <f t="shared" si="0"/>
        <v>2436267</v>
      </c>
      <c r="P42" s="25">
        <v>2370759.09</v>
      </c>
      <c r="Q42" s="25">
        <v>2370759.09</v>
      </c>
      <c r="R42" s="25">
        <v>2370759.09</v>
      </c>
      <c r="S42" s="25"/>
      <c r="T42" s="25"/>
      <c r="U42" s="25"/>
      <c r="V42" s="25"/>
      <c r="W42" s="25"/>
      <c r="X42" s="26"/>
    </row>
    <row r="43" spans="1:24" s="27" customFormat="1" ht="36.75" customHeight="1" x14ac:dyDescent="0.2">
      <c r="A43" s="21" t="s">
        <v>36</v>
      </c>
      <c r="B43" s="28" t="s">
        <v>37</v>
      </c>
      <c r="C43" s="29" t="s">
        <v>47</v>
      </c>
      <c r="D43" s="29" t="s">
        <v>66</v>
      </c>
      <c r="E43" s="33" t="s">
        <v>49</v>
      </c>
      <c r="F43" s="33" t="s">
        <v>67</v>
      </c>
      <c r="G43" s="29" t="s">
        <v>42</v>
      </c>
      <c r="H43" s="29" t="s">
        <v>43</v>
      </c>
      <c r="I43" s="33" t="s">
        <v>44</v>
      </c>
      <c r="J43" s="29" t="s">
        <v>51</v>
      </c>
      <c r="K43" s="30">
        <v>16500</v>
      </c>
      <c r="L43" s="30">
        <v>0</v>
      </c>
      <c r="M43" s="30">
        <v>0</v>
      </c>
      <c r="N43" s="30">
        <v>0</v>
      </c>
      <c r="O43" s="25">
        <f t="shared" si="0"/>
        <v>16500</v>
      </c>
      <c r="P43" s="30">
        <v>0</v>
      </c>
      <c r="Q43" s="30">
        <v>0</v>
      </c>
      <c r="R43" s="30">
        <v>0</v>
      </c>
      <c r="S43" s="30"/>
      <c r="T43" s="30"/>
      <c r="U43" s="30"/>
      <c r="V43" s="30"/>
      <c r="W43" s="30"/>
      <c r="X43" s="31"/>
    </row>
    <row r="44" spans="1:24" s="27" customFormat="1" ht="36.75" customHeight="1" x14ac:dyDescent="0.2">
      <c r="A44" s="21" t="s">
        <v>36</v>
      </c>
      <c r="B44" s="28" t="s">
        <v>37</v>
      </c>
      <c r="C44" s="29" t="s">
        <v>47</v>
      </c>
      <c r="D44" s="29" t="s">
        <v>68</v>
      </c>
      <c r="E44" s="28" t="s">
        <v>49</v>
      </c>
      <c r="F44" s="34" t="s">
        <v>69</v>
      </c>
      <c r="G44" s="29" t="s">
        <v>42</v>
      </c>
      <c r="H44" s="29" t="s">
        <v>43</v>
      </c>
      <c r="I44" s="28" t="s">
        <v>44</v>
      </c>
      <c r="J44" s="29" t="s">
        <v>42</v>
      </c>
      <c r="K44" s="30">
        <v>15234245</v>
      </c>
      <c r="L44" s="30">
        <f>2638329</f>
        <v>2638329</v>
      </c>
      <c r="M44" s="30">
        <v>0</v>
      </c>
      <c r="N44" s="30">
        <v>0</v>
      </c>
      <c r="O44" s="25">
        <f t="shared" si="0"/>
        <v>17872574</v>
      </c>
      <c r="P44" s="30"/>
      <c r="Q44" s="30"/>
      <c r="R44" s="30"/>
      <c r="S44" s="30"/>
      <c r="T44" s="30"/>
      <c r="U44" s="30"/>
      <c r="V44" s="30">
        <v>17746138.25</v>
      </c>
      <c r="W44" s="30">
        <v>17746138.25</v>
      </c>
      <c r="X44" s="31">
        <v>16272069.91</v>
      </c>
    </row>
    <row r="45" spans="1:24" s="27" customFormat="1" ht="36.75" customHeight="1" x14ac:dyDescent="0.2">
      <c r="A45" s="21" t="s">
        <v>36</v>
      </c>
      <c r="B45" s="28" t="s">
        <v>37</v>
      </c>
      <c r="C45" s="29" t="s">
        <v>47</v>
      </c>
      <c r="D45" s="29" t="s">
        <v>68</v>
      </c>
      <c r="E45" s="28" t="s">
        <v>49</v>
      </c>
      <c r="F45" s="34" t="s">
        <v>69</v>
      </c>
      <c r="G45" s="29" t="s">
        <v>42</v>
      </c>
      <c r="H45" s="29" t="s">
        <v>54</v>
      </c>
      <c r="I45" s="28" t="s">
        <v>55</v>
      </c>
      <c r="J45" s="29" t="s">
        <v>42</v>
      </c>
      <c r="K45" s="30">
        <v>0</v>
      </c>
      <c r="L45" s="30">
        <f>2122671</f>
        <v>2122671</v>
      </c>
      <c r="M45" s="30">
        <v>0</v>
      </c>
      <c r="N45" s="30">
        <v>0</v>
      </c>
      <c r="O45" s="25">
        <f t="shared" si="0"/>
        <v>2122671</v>
      </c>
      <c r="P45" s="30"/>
      <c r="Q45" s="30"/>
      <c r="R45" s="30"/>
      <c r="S45" s="30"/>
      <c r="T45" s="30"/>
      <c r="U45" s="30"/>
      <c r="V45" s="30">
        <v>664148.61</v>
      </c>
      <c r="W45" s="30">
        <v>664148.61</v>
      </c>
      <c r="X45" s="31">
        <v>664148.61</v>
      </c>
    </row>
    <row r="46" spans="1:24" s="27" customFormat="1" ht="36.75" customHeight="1" x14ac:dyDescent="0.2">
      <c r="A46" s="21" t="s">
        <v>36</v>
      </c>
      <c r="B46" s="28" t="s">
        <v>37</v>
      </c>
      <c r="C46" s="29" t="s">
        <v>47</v>
      </c>
      <c r="D46" s="29" t="s">
        <v>68</v>
      </c>
      <c r="E46" s="28" t="s">
        <v>49</v>
      </c>
      <c r="F46" s="28" t="s">
        <v>69</v>
      </c>
      <c r="G46" s="29" t="s">
        <v>42</v>
      </c>
      <c r="H46" s="29" t="s">
        <v>56</v>
      </c>
      <c r="I46" s="28" t="s">
        <v>57</v>
      </c>
      <c r="J46" s="29" t="s">
        <v>42</v>
      </c>
      <c r="K46" s="30">
        <v>0</v>
      </c>
      <c r="L46" s="30">
        <f>1038329</f>
        <v>1038329</v>
      </c>
      <c r="M46" s="30">
        <v>0</v>
      </c>
      <c r="N46" s="30">
        <v>0</v>
      </c>
      <c r="O46" s="25">
        <f t="shared" si="0"/>
        <v>1038329</v>
      </c>
      <c r="P46" s="30"/>
      <c r="Q46" s="30"/>
      <c r="R46" s="30"/>
      <c r="S46" s="30"/>
      <c r="T46" s="30"/>
      <c r="U46" s="30"/>
      <c r="V46" s="30">
        <v>0</v>
      </c>
      <c r="W46" s="30">
        <v>0</v>
      </c>
      <c r="X46" s="31">
        <v>0</v>
      </c>
    </row>
    <row r="47" spans="1:24" s="27" customFormat="1" ht="36.75" customHeight="1" x14ac:dyDescent="0.2">
      <c r="A47" s="21" t="s">
        <v>36</v>
      </c>
      <c r="B47" s="22" t="s">
        <v>37</v>
      </c>
      <c r="C47" s="23" t="s">
        <v>70</v>
      </c>
      <c r="D47" s="23" t="s">
        <v>71</v>
      </c>
      <c r="E47" s="22" t="s">
        <v>49</v>
      </c>
      <c r="F47" s="24" t="s">
        <v>72</v>
      </c>
      <c r="G47" s="23" t="s">
        <v>42</v>
      </c>
      <c r="H47" s="23" t="s">
        <v>43</v>
      </c>
      <c r="I47" s="28" t="s">
        <v>44</v>
      </c>
      <c r="J47" s="23" t="s">
        <v>51</v>
      </c>
      <c r="K47" s="25">
        <v>3097696</v>
      </c>
      <c r="L47" s="25">
        <f>824500-1040000</f>
        <v>-215500</v>
      </c>
      <c r="M47" s="25">
        <v>0</v>
      </c>
      <c r="N47" s="25">
        <v>0</v>
      </c>
      <c r="O47" s="25">
        <f t="shared" si="0"/>
        <v>2882196</v>
      </c>
      <c r="P47" s="25">
        <v>2875947.15</v>
      </c>
      <c r="Q47" s="25">
        <v>2875947.15</v>
      </c>
      <c r="R47" s="25">
        <v>2875947.14</v>
      </c>
      <c r="S47" s="25"/>
      <c r="T47" s="25"/>
      <c r="U47" s="25"/>
      <c r="V47" s="25"/>
      <c r="W47" s="25"/>
      <c r="X47" s="26"/>
    </row>
    <row r="48" spans="1:24" s="27" customFormat="1" ht="36.75" customHeight="1" x14ac:dyDescent="0.2">
      <c r="A48" s="21" t="s">
        <v>36</v>
      </c>
      <c r="B48" s="28" t="s">
        <v>37</v>
      </c>
      <c r="C48" s="29" t="s">
        <v>70</v>
      </c>
      <c r="D48" s="29" t="s">
        <v>73</v>
      </c>
      <c r="E48" s="28" t="s">
        <v>49</v>
      </c>
      <c r="F48" s="28" t="s">
        <v>74</v>
      </c>
      <c r="G48" s="29" t="s">
        <v>42</v>
      </c>
      <c r="H48" s="29" t="s">
        <v>43</v>
      </c>
      <c r="I48" s="28" t="s">
        <v>44</v>
      </c>
      <c r="J48" s="29" t="s">
        <v>51</v>
      </c>
      <c r="K48" s="30">
        <v>150000</v>
      </c>
      <c r="L48" s="30">
        <f>106121</f>
        <v>106121</v>
      </c>
      <c r="M48" s="25">
        <v>0</v>
      </c>
      <c r="N48" s="25">
        <v>0</v>
      </c>
      <c r="O48" s="25">
        <f t="shared" si="0"/>
        <v>256121</v>
      </c>
      <c r="P48" s="30"/>
      <c r="Q48" s="30"/>
      <c r="R48" s="30"/>
      <c r="S48" s="30">
        <v>215519.25</v>
      </c>
      <c r="T48" s="30">
        <v>215519.25</v>
      </c>
      <c r="U48" s="30">
        <v>215519.25</v>
      </c>
      <c r="V48" s="30"/>
      <c r="W48" s="30"/>
      <c r="X48" s="31"/>
    </row>
    <row r="49" spans="1:252" s="27" customFormat="1" ht="36.75" customHeight="1" x14ac:dyDescent="0.2">
      <c r="A49" s="21" t="s">
        <v>36</v>
      </c>
      <c r="B49" s="28" t="s">
        <v>37</v>
      </c>
      <c r="C49" s="29" t="s">
        <v>70</v>
      </c>
      <c r="D49" s="29" t="s">
        <v>75</v>
      </c>
      <c r="E49" s="28" t="s">
        <v>49</v>
      </c>
      <c r="F49" s="28" t="s">
        <v>76</v>
      </c>
      <c r="G49" s="29" t="s">
        <v>42</v>
      </c>
      <c r="H49" s="29" t="s">
        <v>43</v>
      </c>
      <c r="I49" s="28" t="s">
        <v>44</v>
      </c>
      <c r="J49" s="29" t="s">
        <v>51</v>
      </c>
      <c r="K49" s="30">
        <v>659085</v>
      </c>
      <c r="L49" s="30">
        <f>428515</f>
        <v>428515</v>
      </c>
      <c r="M49" s="25">
        <v>0</v>
      </c>
      <c r="N49" s="25">
        <v>0</v>
      </c>
      <c r="O49" s="25">
        <f t="shared" si="0"/>
        <v>1087600</v>
      </c>
      <c r="P49" s="30"/>
      <c r="Q49" s="30"/>
      <c r="R49" s="30"/>
      <c r="S49" s="30"/>
      <c r="T49" s="30"/>
      <c r="U49" s="30"/>
      <c r="V49" s="30">
        <v>1000232.32</v>
      </c>
      <c r="W49" s="30">
        <v>1000232.32</v>
      </c>
      <c r="X49" s="31">
        <v>1000232.32</v>
      </c>
    </row>
    <row r="50" spans="1:252" s="7" customFormat="1" ht="36.75" customHeight="1" x14ac:dyDescent="0.2">
      <c r="A50" s="21" t="s">
        <v>36</v>
      </c>
      <c r="B50" s="28" t="s">
        <v>37</v>
      </c>
      <c r="C50" s="29" t="s">
        <v>77</v>
      </c>
      <c r="D50" s="29" t="s">
        <v>78</v>
      </c>
      <c r="E50" s="28" t="s">
        <v>49</v>
      </c>
      <c r="F50" s="28" t="s">
        <v>79</v>
      </c>
      <c r="G50" s="29" t="s">
        <v>42</v>
      </c>
      <c r="H50" s="29" t="s">
        <v>43</v>
      </c>
      <c r="I50" s="28" t="s">
        <v>44</v>
      </c>
      <c r="J50" s="29" t="s">
        <v>51</v>
      </c>
      <c r="K50" s="30">
        <v>30380058</v>
      </c>
      <c r="L50" s="30">
        <f>3854161-3600000</f>
        <v>254161</v>
      </c>
      <c r="M50" s="25">
        <v>0</v>
      </c>
      <c r="N50" s="25">
        <v>0</v>
      </c>
      <c r="O50" s="25">
        <f t="shared" si="0"/>
        <v>30634219</v>
      </c>
      <c r="P50" s="30">
        <v>30393651.98</v>
      </c>
      <c r="Q50" s="30">
        <v>30393651.98</v>
      </c>
      <c r="R50" s="30">
        <v>30393651.98</v>
      </c>
      <c r="S50" s="30"/>
      <c r="T50" s="30"/>
      <c r="U50" s="30"/>
      <c r="V50" s="30"/>
      <c r="W50" s="30"/>
      <c r="X50" s="31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</row>
    <row r="51" spans="1:252" s="7" customFormat="1" ht="36.75" customHeight="1" x14ac:dyDescent="0.2">
      <c r="A51" s="21" t="s">
        <v>36</v>
      </c>
      <c r="B51" s="28" t="s">
        <v>37</v>
      </c>
      <c r="C51" s="29" t="s">
        <v>77</v>
      </c>
      <c r="D51" s="29" t="s">
        <v>80</v>
      </c>
      <c r="E51" s="28" t="s">
        <v>49</v>
      </c>
      <c r="F51" s="28" t="s">
        <v>81</v>
      </c>
      <c r="G51" s="29" t="s">
        <v>42</v>
      </c>
      <c r="H51" s="29" t="s">
        <v>43</v>
      </c>
      <c r="I51" s="28" t="s">
        <v>44</v>
      </c>
      <c r="J51" s="29" t="s">
        <v>51</v>
      </c>
      <c r="K51" s="30">
        <v>4324495</v>
      </c>
      <c r="L51" s="30">
        <f>302000-150000</f>
        <v>152000</v>
      </c>
      <c r="M51" s="25">
        <v>0</v>
      </c>
      <c r="N51" s="25">
        <v>0</v>
      </c>
      <c r="O51" s="25">
        <f t="shared" si="0"/>
        <v>4476495</v>
      </c>
      <c r="P51" s="30"/>
      <c r="Q51" s="30"/>
      <c r="R51" s="30"/>
      <c r="S51" s="30">
        <v>4475842.3099999996</v>
      </c>
      <c r="T51" s="30">
        <v>4475842.3099999996</v>
      </c>
      <c r="U51" s="30">
        <v>4475842.3099999996</v>
      </c>
      <c r="V51" s="30"/>
      <c r="W51" s="30"/>
      <c r="X51" s="31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</row>
    <row r="52" spans="1:252" s="7" customFormat="1" ht="36.75" customHeight="1" x14ac:dyDescent="0.2">
      <c r="A52" s="21" t="s">
        <v>36</v>
      </c>
      <c r="B52" s="28" t="s">
        <v>37</v>
      </c>
      <c r="C52" s="29" t="s">
        <v>77</v>
      </c>
      <c r="D52" s="29" t="s">
        <v>82</v>
      </c>
      <c r="E52" s="28" t="s">
        <v>49</v>
      </c>
      <c r="F52" s="28" t="s">
        <v>83</v>
      </c>
      <c r="G52" s="29" t="s">
        <v>42</v>
      </c>
      <c r="H52" s="29" t="s">
        <v>43</v>
      </c>
      <c r="I52" s="28" t="s">
        <v>44</v>
      </c>
      <c r="J52" s="29" t="s">
        <v>51</v>
      </c>
      <c r="K52" s="30">
        <v>9625375</v>
      </c>
      <c r="L52" s="30">
        <f>1270000</f>
        <v>1270000</v>
      </c>
      <c r="M52" s="25">
        <v>0</v>
      </c>
      <c r="N52" s="25">
        <v>0</v>
      </c>
      <c r="O52" s="25">
        <f t="shared" si="0"/>
        <v>10895375</v>
      </c>
      <c r="P52" s="30"/>
      <c r="Q52" s="30"/>
      <c r="R52" s="30"/>
      <c r="S52" s="30"/>
      <c r="T52" s="30"/>
      <c r="U52" s="30"/>
      <c r="V52" s="30">
        <v>10895153.52</v>
      </c>
      <c r="W52" s="30">
        <v>10895153.52</v>
      </c>
      <c r="X52" s="31">
        <v>10895153.52</v>
      </c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</row>
    <row r="53" spans="1:252" s="7" customFormat="1" ht="36.75" customHeight="1" x14ac:dyDescent="0.2">
      <c r="A53" s="21" t="s">
        <v>36</v>
      </c>
      <c r="B53" s="28" t="s">
        <v>37</v>
      </c>
      <c r="C53" s="29" t="s">
        <v>77</v>
      </c>
      <c r="D53" s="29" t="s">
        <v>84</v>
      </c>
      <c r="E53" s="28" t="s">
        <v>49</v>
      </c>
      <c r="F53" s="28" t="s">
        <v>85</v>
      </c>
      <c r="G53" s="29" t="s">
        <v>42</v>
      </c>
      <c r="H53" s="29" t="s">
        <v>43</v>
      </c>
      <c r="I53" s="28" t="s">
        <v>44</v>
      </c>
      <c r="J53" s="29" t="s">
        <v>51</v>
      </c>
      <c r="K53" s="30">
        <v>14244506</v>
      </c>
      <c r="L53" s="30">
        <v>1150000</v>
      </c>
      <c r="M53" s="25">
        <v>0</v>
      </c>
      <c r="N53" s="25">
        <v>0</v>
      </c>
      <c r="O53" s="25">
        <f t="shared" si="0"/>
        <v>15394506</v>
      </c>
      <c r="P53" s="30">
        <v>15323708.390000001</v>
      </c>
      <c r="Q53" s="30">
        <v>15323708.390000001</v>
      </c>
      <c r="R53" s="30">
        <v>15323708.390000001</v>
      </c>
      <c r="S53" s="30"/>
      <c r="T53" s="30"/>
      <c r="U53" s="30"/>
      <c r="V53" s="30"/>
      <c r="W53" s="30"/>
      <c r="X53" s="31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</row>
    <row r="54" spans="1:252" s="7" customFormat="1" ht="36.75" customHeight="1" x14ac:dyDescent="0.2">
      <c r="A54" s="21" t="s">
        <v>36</v>
      </c>
      <c r="B54" s="28" t="s">
        <v>37</v>
      </c>
      <c r="C54" s="29" t="s">
        <v>77</v>
      </c>
      <c r="D54" s="29" t="s">
        <v>84</v>
      </c>
      <c r="E54" s="28" t="s">
        <v>49</v>
      </c>
      <c r="F54" s="28" t="s">
        <v>85</v>
      </c>
      <c r="G54" s="29" t="s">
        <v>42</v>
      </c>
      <c r="H54" s="29" t="s">
        <v>52</v>
      </c>
      <c r="I54" s="28" t="s">
        <v>53</v>
      </c>
      <c r="J54" s="29" t="s">
        <v>51</v>
      </c>
      <c r="K54" s="30">
        <v>748504</v>
      </c>
      <c r="L54" s="30">
        <v>0</v>
      </c>
      <c r="M54" s="25">
        <v>0</v>
      </c>
      <c r="N54" s="25">
        <v>0</v>
      </c>
      <c r="O54" s="25">
        <f t="shared" si="0"/>
        <v>748504</v>
      </c>
      <c r="P54" s="30">
        <v>0</v>
      </c>
      <c r="Q54" s="30">
        <v>0</v>
      </c>
      <c r="R54" s="30">
        <v>0</v>
      </c>
      <c r="S54" s="30"/>
      <c r="T54" s="30"/>
      <c r="U54" s="30"/>
      <c r="V54" s="30"/>
      <c r="W54" s="30"/>
      <c r="X54" s="31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  <c r="IP54" s="27"/>
      <c r="IQ54" s="27"/>
      <c r="IR54" s="27"/>
    </row>
    <row r="55" spans="1:252" s="7" customFormat="1" ht="36.75" customHeight="1" x14ac:dyDescent="0.2">
      <c r="A55" s="21" t="s">
        <v>36</v>
      </c>
      <c r="B55" s="28" t="s">
        <v>37</v>
      </c>
      <c r="C55" s="29" t="s">
        <v>77</v>
      </c>
      <c r="D55" s="29" t="s">
        <v>84</v>
      </c>
      <c r="E55" s="28" t="s">
        <v>49</v>
      </c>
      <c r="F55" s="28" t="s">
        <v>85</v>
      </c>
      <c r="G55" s="29" t="s">
        <v>42</v>
      </c>
      <c r="H55" s="29" t="s">
        <v>56</v>
      </c>
      <c r="I55" s="28" t="s">
        <v>57</v>
      </c>
      <c r="J55" s="29" t="s">
        <v>51</v>
      </c>
      <c r="K55" s="30">
        <v>0</v>
      </c>
      <c r="L55" s="30">
        <f>1250000</f>
        <v>1250000</v>
      </c>
      <c r="M55" s="25">
        <v>0</v>
      </c>
      <c r="N55" s="25">
        <v>0</v>
      </c>
      <c r="O55" s="25">
        <f t="shared" si="0"/>
        <v>1250000</v>
      </c>
      <c r="P55" s="30">
        <v>0</v>
      </c>
      <c r="Q55" s="30">
        <v>0</v>
      </c>
      <c r="R55" s="30">
        <v>0</v>
      </c>
      <c r="S55" s="30"/>
      <c r="T55" s="30"/>
      <c r="U55" s="30"/>
      <c r="V55" s="30"/>
      <c r="W55" s="30"/>
      <c r="X55" s="31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</row>
    <row r="56" spans="1:252" s="7" customFormat="1" ht="36.75" customHeight="1" x14ac:dyDescent="0.2">
      <c r="A56" s="21" t="s">
        <v>36</v>
      </c>
      <c r="B56" s="28" t="s">
        <v>37</v>
      </c>
      <c r="C56" s="29" t="s">
        <v>77</v>
      </c>
      <c r="D56" s="29" t="s">
        <v>86</v>
      </c>
      <c r="E56" s="28" t="s">
        <v>49</v>
      </c>
      <c r="F56" s="28" t="s">
        <v>87</v>
      </c>
      <c r="G56" s="29" t="s">
        <v>42</v>
      </c>
      <c r="H56" s="29" t="s">
        <v>43</v>
      </c>
      <c r="I56" s="28" t="s">
        <v>44</v>
      </c>
      <c r="J56" s="29" t="s">
        <v>51</v>
      </c>
      <c r="K56" s="30">
        <v>510000</v>
      </c>
      <c r="L56" s="30">
        <f>-35000</f>
        <v>-35000</v>
      </c>
      <c r="M56" s="25">
        <v>0</v>
      </c>
      <c r="N56" s="25">
        <v>0</v>
      </c>
      <c r="O56" s="25">
        <f t="shared" si="0"/>
        <v>475000</v>
      </c>
      <c r="P56" s="30"/>
      <c r="Q56" s="30"/>
      <c r="R56" s="30"/>
      <c r="S56" s="30">
        <v>474463.04</v>
      </c>
      <c r="T56" s="30">
        <v>474463.04</v>
      </c>
      <c r="U56" s="30">
        <v>474463.04</v>
      </c>
      <c r="V56" s="30"/>
      <c r="W56" s="30"/>
      <c r="X56" s="31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</row>
    <row r="57" spans="1:252" s="7" customFormat="1" ht="36.75" customHeight="1" x14ac:dyDescent="0.2">
      <c r="A57" s="21" t="s">
        <v>36</v>
      </c>
      <c r="B57" s="28" t="s">
        <v>37</v>
      </c>
      <c r="C57" s="29" t="s">
        <v>77</v>
      </c>
      <c r="D57" s="29" t="s">
        <v>88</v>
      </c>
      <c r="E57" s="28" t="s">
        <v>49</v>
      </c>
      <c r="F57" s="28" t="s">
        <v>89</v>
      </c>
      <c r="G57" s="29" t="s">
        <v>42</v>
      </c>
      <c r="H57" s="29" t="s">
        <v>43</v>
      </c>
      <c r="I57" s="28" t="s">
        <v>44</v>
      </c>
      <c r="J57" s="29" t="s">
        <v>51</v>
      </c>
      <c r="K57" s="30">
        <v>956770</v>
      </c>
      <c r="L57" s="30">
        <f>45000</f>
        <v>45000</v>
      </c>
      <c r="M57" s="25">
        <v>0</v>
      </c>
      <c r="N57" s="25">
        <v>0</v>
      </c>
      <c r="O57" s="25">
        <f t="shared" si="0"/>
        <v>1001770</v>
      </c>
      <c r="P57" s="30"/>
      <c r="Q57" s="30"/>
      <c r="R57" s="30"/>
      <c r="S57" s="30"/>
      <c r="T57" s="30"/>
      <c r="U57" s="30"/>
      <c r="V57" s="30">
        <v>988931.54</v>
      </c>
      <c r="W57" s="30">
        <v>988931.54</v>
      </c>
      <c r="X57" s="31">
        <v>988931.54</v>
      </c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</row>
    <row r="58" spans="1:252" s="27" customFormat="1" ht="36.75" customHeight="1" x14ac:dyDescent="0.2">
      <c r="A58" s="21" t="s">
        <v>36</v>
      </c>
      <c r="B58" s="28" t="s">
        <v>37</v>
      </c>
      <c r="C58" s="23" t="s">
        <v>77</v>
      </c>
      <c r="D58" s="23" t="s">
        <v>90</v>
      </c>
      <c r="E58" s="33" t="s">
        <v>49</v>
      </c>
      <c r="F58" s="35" t="s">
        <v>91</v>
      </c>
      <c r="G58" s="23" t="s">
        <v>42</v>
      </c>
      <c r="H58" s="23" t="s">
        <v>43</v>
      </c>
      <c r="I58" s="33" t="s">
        <v>44</v>
      </c>
      <c r="J58" s="23" t="s">
        <v>51</v>
      </c>
      <c r="K58" s="25">
        <v>432000</v>
      </c>
      <c r="L58" s="25">
        <f>-10000</f>
        <v>-10000</v>
      </c>
      <c r="M58" s="25">
        <v>0</v>
      </c>
      <c r="N58" s="25">
        <v>0</v>
      </c>
      <c r="O58" s="25">
        <f t="shared" si="0"/>
        <v>422000</v>
      </c>
      <c r="P58" s="25">
        <v>421940.72</v>
      </c>
      <c r="Q58" s="25">
        <v>421940.72</v>
      </c>
      <c r="R58" s="25">
        <v>421940.72</v>
      </c>
      <c r="S58" s="25"/>
      <c r="T58" s="25"/>
      <c r="U58" s="25"/>
      <c r="V58" s="25"/>
      <c r="W58" s="25"/>
      <c r="X58" s="26"/>
    </row>
    <row r="59" spans="1:252" s="27" customFormat="1" ht="36.75" customHeight="1" x14ac:dyDescent="0.2">
      <c r="A59" s="21" t="s">
        <v>36</v>
      </c>
      <c r="B59" s="28" t="s">
        <v>37</v>
      </c>
      <c r="C59" s="36" t="s">
        <v>77</v>
      </c>
      <c r="D59" s="36" t="s">
        <v>92</v>
      </c>
      <c r="E59" s="37" t="s">
        <v>49</v>
      </c>
      <c r="F59" s="37" t="s">
        <v>93</v>
      </c>
      <c r="G59" s="36" t="s">
        <v>42</v>
      </c>
      <c r="H59" s="36" t="s">
        <v>43</v>
      </c>
      <c r="I59" s="37" t="s">
        <v>44</v>
      </c>
      <c r="J59" s="36" t="s">
        <v>51</v>
      </c>
      <c r="K59" s="38">
        <v>22019</v>
      </c>
      <c r="L59" s="39">
        <v>0</v>
      </c>
      <c r="M59" s="39">
        <v>0</v>
      </c>
      <c r="N59" s="39">
        <v>0</v>
      </c>
      <c r="O59" s="25">
        <f t="shared" si="0"/>
        <v>22019</v>
      </c>
      <c r="P59" s="39">
        <v>21301.64</v>
      </c>
      <c r="Q59" s="39">
        <v>21301.64</v>
      </c>
      <c r="R59" s="39">
        <v>21301.64</v>
      </c>
      <c r="S59" s="39"/>
      <c r="T59" s="39"/>
      <c r="U59" s="39"/>
      <c r="V59" s="39"/>
      <c r="W59" s="39"/>
      <c r="X59" s="40"/>
    </row>
    <row r="60" spans="1:252" s="27" customFormat="1" ht="36.75" customHeight="1" x14ac:dyDescent="0.2">
      <c r="A60" s="21" t="s">
        <v>36</v>
      </c>
      <c r="B60" s="28" t="s">
        <v>37</v>
      </c>
      <c r="C60" s="29" t="s">
        <v>77</v>
      </c>
      <c r="D60" s="29" t="s">
        <v>94</v>
      </c>
      <c r="E60" s="28" t="s">
        <v>49</v>
      </c>
      <c r="F60" s="28" t="s">
        <v>95</v>
      </c>
      <c r="G60" s="29" t="s">
        <v>42</v>
      </c>
      <c r="H60" s="29" t="s">
        <v>43</v>
      </c>
      <c r="I60" s="28" t="s">
        <v>44</v>
      </c>
      <c r="J60" s="29" t="s">
        <v>51</v>
      </c>
      <c r="K60" s="30">
        <v>16547810</v>
      </c>
      <c r="L60" s="30">
        <f>-16547810</f>
        <v>-16547810</v>
      </c>
      <c r="M60" s="30">
        <v>0</v>
      </c>
      <c r="N60" s="30">
        <v>0</v>
      </c>
      <c r="O60" s="25">
        <f t="shared" si="0"/>
        <v>0</v>
      </c>
      <c r="P60" s="30">
        <v>0</v>
      </c>
      <c r="Q60" s="30">
        <v>0</v>
      </c>
      <c r="R60" s="30">
        <v>0</v>
      </c>
      <c r="S60" s="30"/>
      <c r="T60" s="30"/>
      <c r="U60" s="30"/>
      <c r="V60" s="30"/>
      <c r="W60" s="30"/>
      <c r="X60" s="31"/>
    </row>
    <row r="61" spans="1:252" s="27" customFormat="1" ht="36.75" customHeight="1" x14ac:dyDescent="0.2">
      <c r="A61" s="41" t="s">
        <v>36</v>
      </c>
      <c r="B61" s="34" t="s">
        <v>37</v>
      </c>
      <c r="C61" s="36" t="s">
        <v>77</v>
      </c>
      <c r="D61" s="36" t="s">
        <v>96</v>
      </c>
      <c r="E61" s="34" t="s">
        <v>49</v>
      </c>
      <c r="F61" s="28" t="s">
        <v>97</v>
      </c>
      <c r="G61" s="36" t="s">
        <v>42</v>
      </c>
      <c r="H61" s="36" t="s">
        <v>43</v>
      </c>
      <c r="I61" s="34" t="s">
        <v>44</v>
      </c>
      <c r="J61" s="36" t="s">
        <v>51</v>
      </c>
      <c r="K61" s="38">
        <v>1418385</v>
      </c>
      <c r="L61" s="38">
        <f>-1418385</f>
        <v>-1418385</v>
      </c>
      <c r="M61" s="38">
        <v>0</v>
      </c>
      <c r="N61" s="38">
        <v>0</v>
      </c>
      <c r="O61" s="25">
        <f t="shared" si="0"/>
        <v>0</v>
      </c>
      <c r="P61" s="38"/>
      <c r="Q61" s="38"/>
      <c r="R61" s="38"/>
      <c r="S61" s="38">
        <v>0</v>
      </c>
      <c r="T61" s="38">
        <v>0</v>
      </c>
      <c r="U61" s="38">
        <v>0</v>
      </c>
      <c r="V61" s="38"/>
      <c r="W61" s="38"/>
      <c r="X61" s="42"/>
    </row>
    <row r="62" spans="1:252" s="7" customFormat="1" ht="21" customHeight="1" x14ac:dyDescent="0.2">
      <c r="A62" s="118" t="s">
        <v>98</v>
      </c>
      <c r="B62" s="119"/>
      <c r="C62" s="119"/>
      <c r="D62" s="119"/>
      <c r="E62" s="119"/>
      <c r="F62" s="119"/>
      <c r="G62" s="119"/>
      <c r="H62" s="119"/>
      <c r="I62" s="119"/>
      <c r="J62" s="120"/>
      <c r="K62" s="43">
        <f>SUM(K16:K61)</f>
        <v>993788134</v>
      </c>
      <c r="L62" s="43">
        <f t="shared" ref="L62:O62" si="1">SUM(L16:L61)</f>
        <v>40151026.999999993</v>
      </c>
      <c r="M62" s="43">
        <f t="shared" si="1"/>
        <v>0</v>
      </c>
      <c r="N62" s="43">
        <f t="shared" si="1"/>
        <v>-2320632.9000000004</v>
      </c>
      <c r="O62" s="43">
        <f t="shared" si="1"/>
        <v>1031618528.0999999</v>
      </c>
      <c r="P62" s="43">
        <f>SUM(P16:P61)</f>
        <v>731232917.23999989</v>
      </c>
      <c r="Q62" s="43">
        <f t="shared" ref="Q62:X62" si="2">SUM(Q16:Q61)</f>
        <v>731232917.23999989</v>
      </c>
      <c r="R62" s="43">
        <f t="shared" si="2"/>
        <v>722804346.39999998</v>
      </c>
      <c r="S62" s="43">
        <f t="shared" si="2"/>
        <v>97010592.329999998</v>
      </c>
      <c r="T62" s="43">
        <f t="shared" si="2"/>
        <v>97010592.329999998</v>
      </c>
      <c r="U62" s="43">
        <f t="shared" si="2"/>
        <v>96079076.709999993</v>
      </c>
      <c r="V62" s="43">
        <f t="shared" si="2"/>
        <v>187545194.91</v>
      </c>
      <c r="W62" s="43">
        <f t="shared" si="2"/>
        <v>187545194.91</v>
      </c>
      <c r="X62" s="44">
        <f t="shared" si="2"/>
        <v>184941962.25999999</v>
      </c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</row>
    <row r="63" spans="1:252" s="7" customFormat="1" ht="36" customHeight="1" x14ac:dyDescent="0.2">
      <c r="A63" s="21" t="s">
        <v>99</v>
      </c>
      <c r="B63" s="22" t="s">
        <v>100</v>
      </c>
      <c r="C63" s="29" t="s">
        <v>47</v>
      </c>
      <c r="D63" s="29" t="s">
        <v>101</v>
      </c>
      <c r="E63" s="28" t="s">
        <v>49</v>
      </c>
      <c r="F63" s="28" t="s">
        <v>102</v>
      </c>
      <c r="G63" s="23" t="s">
        <v>42</v>
      </c>
      <c r="H63" s="29" t="s">
        <v>103</v>
      </c>
      <c r="I63" s="28" t="s">
        <v>104</v>
      </c>
      <c r="J63" s="23" t="s">
        <v>51</v>
      </c>
      <c r="K63" s="30">
        <v>7658625</v>
      </c>
      <c r="L63" s="25">
        <v>500000</v>
      </c>
      <c r="M63" s="25">
        <v>0</v>
      </c>
      <c r="N63" s="25">
        <v>0</v>
      </c>
      <c r="O63" s="25">
        <f t="shared" ref="O63:O79" si="3">K63+L63+M63+N63</f>
        <v>8158625</v>
      </c>
      <c r="P63" s="25">
        <v>7884030.04</v>
      </c>
      <c r="Q63" s="25">
        <v>7884030.04</v>
      </c>
      <c r="R63" s="25">
        <v>7884030.04</v>
      </c>
      <c r="S63" s="25"/>
      <c r="T63" s="25"/>
      <c r="U63" s="25"/>
      <c r="V63" s="25"/>
      <c r="W63" s="25"/>
      <c r="X63" s="26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  <c r="IR63" s="27"/>
    </row>
    <row r="64" spans="1:252" s="7" customFormat="1" ht="36" customHeight="1" x14ac:dyDescent="0.2">
      <c r="A64" s="21" t="s">
        <v>99</v>
      </c>
      <c r="B64" s="22" t="s">
        <v>100</v>
      </c>
      <c r="C64" s="29" t="s">
        <v>47</v>
      </c>
      <c r="D64" s="29" t="s">
        <v>101</v>
      </c>
      <c r="E64" s="28" t="s">
        <v>49</v>
      </c>
      <c r="F64" s="28" t="s">
        <v>102</v>
      </c>
      <c r="G64" s="23" t="s">
        <v>42</v>
      </c>
      <c r="H64" s="29" t="s">
        <v>54</v>
      </c>
      <c r="I64" s="28" t="s">
        <v>55</v>
      </c>
      <c r="J64" s="23" t="s">
        <v>51</v>
      </c>
      <c r="K64" s="30">
        <v>0</v>
      </c>
      <c r="L64" s="25">
        <v>670000</v>
      </c>
      <c r="M64" s="25">
        <v>0</v>
      </c>
      <c r="N64" s="25">
        <v>0</v>
      </c>
      <c r="O64" s="25">
        <f t="shared" si="3"/>
        <v>670000</v>
      </c>
      <c r="P64" s="25">
        <v>533000</v>
      </c>
      <c r="Q64" s="25">
        <v>533000</v>
      </c>
      <c r="R64" s="25">
        <v>533000</v>
      </c>
      <c r="S64" s="25"/>
      <c r="T64" s="25"/>
      <c r="U64" s="25"/>
      <c r="V64" s="25"/>
      <c r="W64" s="25"/>
      <c r="X64" s="26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  <c r="IR64" s="27"/>
    </row>
    <row r="65" spans="1:252" s="7" customFormat="1" ht="36" customHeight="1" x14ac:dyDescent="0.2">
      <c r="A65" s="21" t="s">
        <v>99</v>
      </c>
      <c r="B65" s="22" t="s">
        <v>100</v>
      </c>
      <c r="C65" s="29" t="s">
        <v>47</v>
      </c>
      <c r="D65" s="29" t="s">
        <v>105</v>
      </c>
      <c r="E65" s="28" t="s">
        <v>49</v>
      </c>
      <c r="F65" s="28" t="s">
        <v>106</v>
      </c>
      <c r="G65" s="29" t="s">
        <v>42</v>
      </c>
      <c r="H65" s="29" t="s">
        <v>103</v>
      </c>
      <c r="I65" s="28" t="s">
        <v>104</v>
      </c>
      <c r="J65" s="29" t="s">
        <v>51</v>
      </c>
      <c r="K65" s="30">
        <v>363135</v>
      </c>
      <c r="L65" s="30">
        <v>0</v>
      </c>
      <c r="M65" s="30">
        <v>0</v>
      </c>
      <c r="N65" s="30">
        <v>0</v>
      </c>
      <c r="O65" s="25">
        <f t="shared" si="3"/>
        <v>363135</v>
      </c>
      <c r="P65" s="30"/>
      <c r="Q65" s="30"/>
      <c r="R65" s="30"/>
      <c r="S65" s="30">
        <v>345656.35</v>
      </c>
      <c r="T65" s="30">
        <v>345656.35</v>
      </c>
      <c r="U65" s="30">
        <v>345656.35</v>
      </c>
      <c r="V65" s="30"/>
      <c r="W65" s="30"/>
      <c r="X65" s="31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27"/>
    </row>
    <row r="66" spans="1:252" s="7" customFormat="1" ht="36" customHeight="1" x14ac:dyDescent="0.2">
      <c r="A66" s="21" t="s">
        <v>99</v>
      </c>
      <c r="B66" s="22" t="s">
        <v>100</v>
      </c>
      <c r="C66" s="29" t="s">
        <v>47</v>
      </c>
      <c r="D66" s="29" t="s">
        <v>105</v>
      </c>
      <c r="E66" s="28" t="s">
        <v>49</v>
      </c>
      <c r="F66" s="28" t="s">
        <v>106</v>
      </c>
      <c r="G66" s="29" t="s">
        <v>42</v>
      </c>
      <c r="H66" s="29" t="s">
        <v>54</v>
      </c>
      <c r="I66" s="28" t="s">
        <v>55</v>
      </c>
      <c r="J66" s="29" t="s">
        <v>51</v>
      </c>
      <c r="K66" s="30">
        <v>0</v>
      </c>
      <c r="L66" s="30">
        <v>45000</v>
      </c>
      <c r="M66" s="30">
        <v>0</v>
      </c>
      <c r="N66" s="30">
        <v>0</v>
      </c>
      <c r="O66" s="25">
        <f t="shared" si="3"/>
        <v>45000</v>
      </c>
      <c r="P66" s="30"/>
      <c r="Q66" s="30"/>
      <c r="R66" s="30"/>
      <c r="S66" s="30">
        <v>24901.16</v>
      </c>
      <c r="T66" s="30">
        <v>24901.16</v>
      </c>
      <c r="U66" s="30">
        <v>24901.16</v>
      </c>
      <c r="V66" s="30"/>
      <c r="W66" s="30"/>
      <c r="X66" s="31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27"/>
    </row>
    <row r="67" spans="1:252" s="27" customFormat="1" ht="36" customHeight="1" x14ac:dyDescent="0.2">
      <c r="A67" s="21" t="s">
        <v>99</v>
      </c>
      <c r="B67" s="22" t="s">
        <v>100</v>
      </c>
      <c r="C67" s="29" t="s">
        <v>47</v>
      </c>
      <c r="D67" s="29" t="s">
        <v>107</v>
      </c>
      <c r="E67" s="28" t="s">
        <v>49</v>
      </c>
      <c r="F67" s="28" t="s">
        <v>108</v>
      </c>
      <c r="G67" s="29" t="s">
        <v>42</v>
      </c>
      <c r="H67" s="29" t="s">
        <v>103</v>
      </c>
      <c r="I67" s="28" t="s">
        <v>104</v>
      </c>
      <c r="J67" s="29" t="s">
        <v>51</v>
      </c>
      <c r="K67" s="30">
        <v>381760</v>
      </c>
      <c r="L67" s="30">
        <v>0</v>
      </c>
      <c r="M67" s="30">
        <v>0</v>
      </c>
      <c r="N67" s="30">
        <v>0</v>
      </c>
      <c r="O67" s="25">
        <f t="shared" si="3"/>
        <v>381760</v>
      </c>
      <c r="P67" s="30"/>
      <c r="Q67" s="30"/>
      <c r="R67" s="30"/>
      <c r="S67" s="30"/>
      <c r="T67" s="30"/>
      <c r="U67" s="30"/>
      <c r="V67" s="30">
        <v>371370.23</v>
      </c>
      <c r="W67" s="30">
        <v>371370.23</v>
      </c>
      <c r="X67" s="31">
        <v>371370.23</v>
      </c>
    </row>
    <row r="68" spans="1:252" s="27" customFormat="1" ht="36" customHeight="1" x14ac:dyDescent="0.2">
      <c r="A68" s="21" t="s">
        <v>99</v>
      </c>
      <c r="B68" s="22" t="s">
        <v>100</v>
      </c>
      <c r="C68" s="29" t="s">
        <v>47</v>
      </c>
      <c r="D68" s="29" t="s">
        <v>107</v>
      </c>
      <c r="E68" s="28" t="s">
        <v>49</v>
      </c>
      <c r="F68" s="28" t="s">
        <v>108</v>
      </c>
      <c r="G68" s="29" t="s">
        <v>42</v>
      </c>
      <c r="H68" s="29" t="s">
        <v>54</v>
      </c>
      <c r="I68" s="28" t="s">
        <v>55</v>
      </c>
      <c r="J68" s="23" t="s">
        <v>51</v>
      </c>
      <c r="K68" s="25">
        <v>0</v>
      </c>
      <c r="L68" s="25">
        <v>90000</v>
      </c>
      <c r="M68" s="25">
        <v>0</v>
      </c>
      <c r="N68" s="25">
        <v>0</v>
      </c>
      <c r="O68" s="25">
        <f t="shared" si="3"/>
        <v>90000</v>
      </c>
      <c r="P68" s="25"/>
      <c r="Q68" s="25"/>
      <c r="R68" s="25"/>
      <c r="S68" s="25"/>
      <c r="T68" s="25"/>
      <c r="U68" s="25"/>
      <c r="V68" s="25">
        <v>83958.39</v>
      </c>
      <c r="W68" s="25">
        <v>83958.39</v>
      </c>
      <c r="X68" s="26">
        <v>83958.39</v>
      </c>
    </row>
    <row r="69" spans="1:252" s="27" customFormat="1" ht="36" customHeight="1" x14ac:dyDescent="0.2">
      <c r="A69" s="21" t="s">
        <v>99</v>
      </c>
      <c r="B69" s="28" t="s">
        <v>100</v>
      </c>
      <c r="C69" s="23" t="s">
        <v>47</v>
      </c>
      <c r="D69" s="23" t="s">
        <v>109</v>
      </c>
      <c r="E69" s="32" t="s">
        <v>49</v>
      </c>
      <c r="F69" s="32" t="s">
        <v>67</v>
      </c>
      <c r="G69" s="23" t="s">
        <v>42</v>
      </c>
      <c r="H69" s="29" t="s">
        <v>103</v>
      </c>
      <c r="I69" s="28" t="s">
        <v>104</v>
      </c>
      <c r="J69" s="23" t="s">
        <v>51</v>
      </c>
      <c r="K69" s="25">
        <v>59133</v>
      </c>
      <c r="L69" s="25">
        <v>0</v>
      </c>
      <c r="M69" s="25">
        <v>0</v>
      </c>
      <c r="N69" s="25">
        <v>0</v>
      </c>
      <c r="O69" s="25">
        <f t="shared" si="3"/>
        <v>59133</v>
      </c>
      <c r="P69" s="25">
        <v>6803.64</v>
      </c>
      <c r="Q69" s="25">
        <v>6803.64</v>
      </c>
      <c r="R69" s="25">
        <v>6803.64</v>
      </c>
      <c r="S69" s="25"/>
      <c r="T69" s="25"/>
      <c r="U69" s="25"/>
      <c r="V69" s="25"/>
      <c r="W69" s="25"/>
      <c r="X69" s="26"/>
    </row>
    <row r="70" spans="1:252" s="27" customFormat="1" ht="36" customHeight="1" x14ac:dyDescent="0.2">
      <c r="A70" s="21" t="s">
        <v>99</v>
      </c>
      <c r="B70" s="22" t="s">
        <v>100</v>
      </c>
      <c r="C70" s="23" t="s">
        <v>70</v>
      </c>
      <c r="D70" s="23" t="s">
        <v>110</v>
      </c>
      <c r="E70" s="22" t="s">
        <v>49</v>
      </c>
      <c r="F70" s="24" t="s">
        <v>111</v>
      </c>
      <c r="G70" s="23" t="s">
        <v>42</v>
      </c>
      <c r="H70" s="29" t="s">
        <v>103</v>
      </c>
      <c r="I70" s="28" t="s">
        <v>104</v>
      </c>
      <c r="J70" s="29" t="s">
        <v>51</v>
      </c>
      <c r="K70" s="25">
        <v>5744965</v>
      </c>
      <c r="L70" s="25">
        <v>0</v>
      </c>
      <c r="M70" s="25">
        <v>0</v>
      </c>
      <c r="N70" s="25">
        <v>0</v>
      </c>
      <c r="O70" s="25">
        <f t="shared" si="3"/>
        <v>5744965</v>
      </c>
      <c r="P70" s="25">
        <v>5744893.5300000003</v>
      </c>
      <c r="Q70" s="25">
        <v>5744893.5300000003</v>
      </c>
      <c r="R70" s="25">
        <v>5744893.5300000003</v>
      </c>
      <c r="S70" s="25"/>
      <c r="T70" s="25"/>
      <c r="U70" s="25"/>
      <c r="V70" s="25"/>
      <c r="W70" s="25"/>
      <c r="X70" s="26"/>
    </row>
    <row r="71" spans="1:252" s="27" customFormat="1" ht="36" customHeight="1" x14ac:dyDescent="0.2">
      <c r="A71" s="21" t="s">
        <v>99</v>
      </c>
      <c r="B71" s="22" t="s">
        <v>100</v>
      </c>
      <c r="C71" s="23" t="s">
        <v>70</v>
      </c>
      <c r="D71" s="23" t="s">
        <v>110</v>
      </c>
      <c r="E71" s="22" t="s">
        <v>49</v>
      </c>
      <c r="F71" s="24" t="s">
        <v>111</v>
      </c>
      <c r="G71" s="23" t="s">
        <v>42</v>
      </c>
      <c r="H71" s="29" t="s">
        <v>54</v>
      </c>
      <c r="I71" s="28" t="s">
        <v>55</v>
      </c>
      <c r="J71" s="29" t="s">
        <v>51</v>
      </c>
      <c r="K71" s="25">
        <v>0</v>
      </c>
      <c r="L71" s="25">
        <f>1210000</f>
        <v>1210000</v>
      </c>
      <c r="M71" s="25">
        <v>0</v>
      </c>
      <c r="N71" s="25">
        <v>0</v>
      </c>
      <c r="O71" s="25">
        <f t="shared" si="3"/>
        <v>1210000</v>
      </c>
      <c r="P71" s="25">
        <v>1150092.48</v>
      </c>
      <c r="Q71" s="25">
        <v>1150092.48</v>
      </c>
      <c r="R71" s="25">
        <v>833576.48</v>
      </c>
      <c r="S71" s="25"/>
      <c r="T71" s="25"/>
      <c r="U71" s="25"/>
      <c r="V71" s="25"/>
      <c r="W71" s="25"/>
      <c r="X71" s="26"/>
    </row>
    <row r="72" spans="1:252" s="27" customFormat="1" ht="36" customHeight="1" x14ac:dyDescent="0.2">
      <c r="A72" s="21" t="s">
        <v>99</v>
      </c>
      <c r="B72" s="22" t="s">
        <v>100</v>
      </c>
      <c r="C72" s="29" t="s">
        <v>70</v>
      </c>
      <c r="D72" s="29" t="s">
        <v>112</v>
      </c>
      <c r="E72" s="28" t="s">
        <v>49</v>
      </c>
      <c r="F72" s="28" t="s">
        <v>113</v>
      </c>
      <c r="G72" s="29" t="s">
        <v>42</v>
      </c>
      <c r="H72" s="29" t="s">
        <v>103</v>
      </c>
      <c r="I72" s="28" t="s">
        <v>104</v>
      </c>
      <c r="J72" s="29" t="s">
        <v>51</v>
      </c>
      <c r="K72" s="30">
        <v>405370</v>
      </c>
      <c r="L72" s="30">
        <v>0</v>
      </c>
      <c r="M72" s="30">
        <v>0</v>
      </c>
      <c r="N72" s="30">
        <v>0</v>
      </c>
      <c r="O72" s="25">
        <f t="shared" si="3"/>
        <v>405370</v>
      </c>
      <c r="P72" s="30"/>
      <c r="Q72" s="30"/>
      <c r="R72" s="30"/>
      <c r="S72" s="30">
        <v>405106.24</v>
      </c>
      <c r="T72" s="30">
        <v>405106.24</v>
      </c>
      <c r="U72" s="30">
        <v>405106.24</v>
      </c>
      <c r="V72" s="30"/>
      <c r="W72" s="30"/>
      <c r="X72" s="31"/>
    </row>
    <row r="73" spans="1:252" s="27" customFormat="1" ht="36" customHeight="1" x14ac:dyDescent="0.2">
      <c r="A73" s="21" t="s">
        <v>99</v>
      </c>
      <c r="B73" s="22" t="s">
        <v>100</v>
      </c>
      <c r="C73" s="29" t="s">
        <v>70</v>
      </c>
      <c r="D73" s="29" t="s">
        <v>112</v>
      </c>
      <c r="E73" s="28" t="s">
        <v>49</v>
      </c>
      <c r="F73" s="28" t="s">
        <v>113</v>
      </c>
      <c r="G73" s="29" t="s">
        <v>42</v>
      </c>
      <c r="H73" s="29" t="s">
        <v>54</v>
      </c>
      <c r="I73" s="28" t="s">
        <v>55</v>
      </c>
      <c r="J73" s="29" t="s">
        <v>51</v>
      </c>
      <c r="K73" s="30">
        <v>0</v>
      </c>
      <c r="L73" s="30">
        <v>250000</v>
      </c>
      <c r="M73" s="30">
        <v>0</v>
      </c>
      <c r="N73" s="30">
        <v>0</v>
      </c>
      <c r="O73" s="25">
        <f t="shared" si="3"/>
        <v>250000</v>
      </c>
      <c r="P73" s="30"/>
      <c r="Q73" s="30"/>
      <c r="R73" s="30"/>
      <c r="S73" s="30">
        <v>249999.2</v>
      </c>
      <c r="T73" s="30">
        <v>249999.2</v>
      </c>
      <c r="U73" s="30">
        <v>142431.20000000001</v>
      </c>
      <c r="V73" s="30"/>
      <c r="W73" s="30"/>
      <c r="X73" s="31"/>
    </row>
    <row r="74" spans="1:252" s="27" customFormat="1" ht="36" customHeight="1" x14ac:dyDescent="0.2">
      <c r="A74" s="21" t="s">
        <v>99</v>
      </c>
      <c r="B74" s="22" t="s">
        <v>100</v>
      </c>
      <c r="C74" s="29" t="s">
        <v>70</v>
      </c>
      <c r="D74" s="29" t="s">
        <v>114</v>
      </c>
      <c r="E74" s="28" t="s">
        <v>49</v>
      </c>
      <c r="F74" s="28" t="s">
        <v>115</v>
      </c>
      <c r="G74" s="29" t="s">
        <v>42</v>
      </c>
      <c r="H74" s="29" t="s">
        <v>103</v>
      </c>
      <c r="I74" s="28" t="s">
        <v>104</v>
      </c>
      <c r="J74" s="29" t="s">
        <v>51</v>
      </c>
      <c r="K74" s="30">
        <v>1967135</v>
      </c>
      <c r="L74" s="30">
        <v>0</v>
      </c>
      <c r="M74" s="30">
        <v>0</v>
      </c>
      <c r="N74" s="30">
        <v>0</v>
      </c>
      <c r="O74" s="25">
        <f t="shared" si="3"/>
        <v>1967135</v>
      </c>
      <c r="P74" s="30"/>
      <c r="Q74" s="30"/>
      <c r="R74" s="30"/>
      <c r="S74" s="30"/>
      <c r="T74" s="30"/>
      <c r="U74" s="30"/>
      <c r="V74" s="30">
        <v>1964863.44</v>
      </c>
      <c r="W74" s="30">
        <v>1964863.44</v>
      </c>
      <c r="X74" s="31">
        <v>1964863.44</v>
      </c>
    </row>
    <row r="75" spans="1:252" s="27" customFormat="1" ht="36" customHeight="1" x14ac:dyDescent="0.2">
      <c r="A75" s="21" t="s">
        <v>99</v>
      </c>
      <c r="B75" s="22" t="s">
        <v>100</v>
      </c>
      <c r="C75" s="29" t="s">
        <v>70</v>
      </c>
      <c r="D75" s="29" t="s">
        <v>114</v>
      </c>
      <c r="E75" s="28" t="s">
        <v>49</v>
      </c>
      <c r="F75" s="28" t="s">
        <v>115</v>
      </c>
      <c r="G75" s="29" t="s">
        <v>42</v>
      </c>
      <c r="H75" s="29" t="s">
        <v>54</v>
      </c>
      <c r="I75" s="28" t="s">
        <v>55</v>
      </c>
      <c r="J75" s="29" t="s">
        <v>51</v>
      </c>
      <c r="K75" s="30">
        <v>0</v>
      </c>
      <c r="L75" s="30">
        <v>980000</v>
      </c>
      <c r="M75" s="30">
        <v>0</v>
      </c>
      <c r="N75" s="30">
        <v>0</v>
      </c>
      <c r="O75" s="25">
        <f t="shared" si="3"/>
        <v>980000</v>
      </c>
      <c r="P75" s="30"/>
      <c r="Q75" s="30"/>
      <c r="R75" s="30"/>
      <c r="S75" s="30"/>
      <c r="T75" s="30"/>
      <c r="U75" s="30"/>
      <c r="V75" s="30">
        <v>979999.74</v>
      </c>
      <c r="W75" s="30">
        <v>979999.74</v>
      </c>
      <c r="X75" s="31">
        <v>551069.74</v>
      </c>
    </row>
    <row r="76" spans="1:252" s="7" customFormat="1" ht="36" customHeight="1" x14ac:dyDescent="0.2">
      <c r="A76" s="21" t="s">
        <v>99</v>
      </c>
      <c r="B76" s="22" t="s">
        <v>100</v>
      </c>
      <c r="C76" s="29" t="s">
        <v>77</v>
      </c>
      <c r="D76" s="29" t="s">
        <v>116</v>
      </c>
      <c r="E76" s="28" t="s">
        <v>49</v>
      </c>
      <c r="F76" s="28" t="s">
        <v>79</v>
      </c>
      <c r="G76" s="29" t="s">
        <v>42</v>
      </c>
      <c r="H76" s="29" t="s">
        <v>103</v>
      </c>
      <c r="I76" s="28" t="s">
        <v>104</v>
      </c>
      <c r="J76" s="29" t="s">
        <v>51</v>
      </c>
      <c r="K76" s="30">
        <v>21903637</v>
      </c>
      <c r="L76" s="30">
        <v>0</v>
      </c>
      <c r="M76" s="30">
        <v>0</v>
      </c>
      <c r="N76" s="30">
        <v>0</v>
      </c>
      <c r="O76" s="25">
        <f t="shared" si="3"/>
        <v>21903637</v>
      </c>
      <c r="P76" s="30">
        <v>21902867.420000002</v>
      </c>
      <c r="Q76" s="30">
        <v>21902867.420000002</v>
      </c>
      <c r="R76" s="30">
        <v>21902867.420000002</v>
      </c>
      <c r="S76" s="30"/>
      <c r="T76" s="30"/>
      <c r="U76" s="30"/>
      <c r="V76" s="30"/>
      <c r="W76" s="30"/>
      <c r="X76" s="31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7"/>
      <c r="HS76" s="27"/>
      <c r="HT76" s="27"/>
      <c r="HU76" s="27"/>
      <c r="HV76" s="27"/>
      <c r="HW76" s="27"/>
      <c r="HX76" s="27"/>
      <c r="HY76" s="27"/>
      <c r="HZ76" s="27"/>
      <c r="IA76" s="27"/>
      <c r="IB76" s="27"/>
      <c r="IC76" s="27"/>
      <c r="ID76" s="27"/>
      <c r="IE76" s="27"/>
      <c r="IF76" s="27"/>
      <c r="IG76" s="27"/>
      <c r="IH76" s="27"/>
      <c r="II76" s="27"/>
      <c r="IJ76" s="27"/>
      <c r="IK76" s="27"/>
      <c r="IL76" s="27"/>
      <c r="IM76" s="27"/>
      <c r="IN76" s="27"/>
      <c r="IO76" s="27"/>
      <c r="IP76" s="27"/>
      <c r="IQ76" s="27"/>
      <c r="IR76" s="27"/>
    </row>
    <row r="77" spans="1:252" s="7" customFormat="1" ht="36" customHeight="1" x14ac:dyDescent="0.2">
      <c r="A77" s="21" t="s">
        <v>99</v>
      </c>
      <c r="B77" s="22" t="s">
        <v>100</v>
      </c>
      <c r="C77" s="29" t="s">
        <v>77</v>
      </c>
      <c r="D77" s="29" t="s">
        <v>116</v>
      </c>
      <c r="E77" s="28" t="s">
        <v>49</v>
      </c>
      <c r="F77" s="28" t="s">
        <v>79</v>
      </c>
      <c r="G77" s="29" t="s">
        <v>42</v>
      </c>
      <c r="H77" s="29" t="s">
        <v>54</v>
      </c>
      <c r="I77" s="28" t="s">
        <v>55</v>
      </c>
      <c r="J77" s="29" t="s">
        <v>51</v>
      </c>
      <c r="K77" s="30">
        <v>0</v>
      </c>
      <c r="L77" s="30">
        <v>2550000</v>
      </c>
      <c r="M77" s="30">
        <v>0</v>
      </c>
      <c r="N77" s="30">
        <v>0</v>
      </c>
      <c r="O77" s="25">
        <f t="shared" si="3"/>
        <v>2550000</v>
      </c>
      <c r="P77" s="30">
        <v>145839.07999999999</v>
      </c>
      <c r="Q77" s="30">
        <v>145839.07999999999</v>
      </c>
      <c r="R77" s="30">
        <v>145839.07999999999</v>
      </c>
      <c r="S77" s="30"/>
      <c r="T77" s="30"/>
      <c r="U77" s="30"/>
      <c r="V77" s="30"/>
      <c r="W77" s="30"/>
      <c r="X77" s="31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/>
      <c r="IC77" s="27"/>
      <c r="ID77" s="27"/>
      <c r="IE77" s="27"/>
      <c r="IF77" s="27"/>
      <c r="IG77" s="27"/>
      <c r="IH77" s="27"/>
      <c r="II77" s="27"/>
      <c r="IJ77" s="27"/>
      <c r="IK77" s="27"/>
      <c r="IL77" s="27"/>
      <c r="IM77" s="27"/>
      <c r="IN77" s="27"/>
      <c r="IO77" s="27"/>
      <c r="IP77" s="27"/>
      <c r="IQ77" s="27"/>
      <c r="IR77" s="27"/>
    </row>
    <row r="78" spans="1:252" s="7" customFormat="1" ht="36" customHeight="1" x14ac:dyDescent="0.2">
      <c r="A78" s="21" t="s">
        <v>99</v>
      </c>
      <c r="B78" s="22" t="s">
        <v>100</v>
      </c>
      <c r="C78" s="29" t="s">
        <v>77</v>
      </c>
      <c r="D78" s="29" t="s">
        <v>117</v>
      </c>
      <c r="E78" s="28" t="s">
        <v>49</v>
      </c>
      <c r="F78" s="28" t="s">
        <v>81</v>
      </c>
      <c r="G78" s="29" t="s">
        <v>42</v>
      </c>
      <c r="H78" s="29" t="s">
        <v>103</v>
      </c>
      <c r="I78" s="28" t="s">
        <v>104</v>
      </c>
      <c r="J78" s="29" t="s">
        <v>51</v>
      </c>
      <c r="K78" s="30">
        <v>1450000</v>
      </c>
      <c r="L78" s="30">
        <v>0</v>
      </c>
      <c r="M78" s="30">
        <v>0</v>
      </c>
      <c r="N78" s="30">
        <v>0</v>
      </c>
      <c r="O78" s="25">
        <f t="shared" si="3"/>
        <v>1450000</v>
      </c>
      <c r="P78" s="30"/>
      <c r="Q78" s="30"/>
      <c r="R78" s="30"/>
      <c r="S78" s="30">
        <v>1087384.6299999999</v>
      </c>
      <c r="T78" s="30">
        <v>1087384.6299999999</v>
      </c>
      <c r="U78" s="30">
        <v>1087384.6299999999</v>
      </c>
      <c r="V78" s="30"/>
      <c r="W78" s="30"/>
      <c r="X78" s="31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  <c r="IP78" s="27"/>
      <c r="IQ78" s="27"/>
      <c r="IR78" s="27"/>
    </row>
    <row r="79" spans="1:252" s="7" customFormat="1" ht="36" customHeight="1" x14ac:dyDescent="0.2">
      <c r="A79" s="21" t="s">
        <v>99</v>
      </c>
      <c r="B79" s="22" t="s">
        <v>100</v>
      </c>
      <c r="C79" s="29" t="s">
        <v>77</v>
      </c>
      <c r="D79" s="29" t="s">
        <v>118</v>
      </c>
      <c r="E79" s="28" t="s">
        <v>49</v>
      </c>
      <c r="F79" s="28" t="s">
        <v>83</v>
      </c>
      <c r="G79" s="29" t="s">
        <v>42</v>
      </c>
      <c r="H79" s="29" t="s">
        <v>52</v>
      </c>
      <c r="I79" s="28" t="s">
        <v>53</v>
      </c>
      <c r="J79" s="29" t="s">
        <v>51</v>
      </c>
      <c r="K79" s="30">
        <v>6408077</v>
      </c>
      <c r="L79" s="30">
        <v>0</v>
      </c>
      <c r="M79" s="30">
        <v>0</v>
      </c>
      <c r="N79" s="30">
        <v>0</v>
      </c>
      <c r="O79" s="25">
        <f t="shared" si="3"/>
        <v>6408077</v>
      </c>
      <c r="P79" s="30"/>
      <c r="Q79" s="30"/>
      <c r="R79" s="30"/>
      <c r="S79" s="30"/>
      <c r="T79" s="30"/>
      <c r="U79" s="30"/>
      <c r="V79" s="30">
        <v>3998952.23</v>
      </c>
      <c r="W79" s="30">
        <v>3998952.23</v>
      </c>
      <c r="X79" s="31">
        <v>3998952.23</v>
      </c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R79" s="27"/>
    </row>
    <row r="80" spans="1:252" s="7" customFormat="1" ht="21" customHeight="1" thickBot="1" x14ac:dyDescent="0.25">
      <c r="A80" s="118" t="s">
        <v>119</v>
      </c>
      <c r="B80" s="119"/>
      <c r="C80" s="119"/>
      <c r="D80" s="119"/>
      <c r="E80" s="119"/>
      <c r="F80" s="119"/>
      <c r="G80" s="119"/>
      <c r="H80" s="119"/>
      <c r="I80" s="119"/>
      <c r="J80" s="120"/>
      <c r="K80" s="43">
        <f>SUM(K63:K79)</f>
        <v>46341837</v>
      </c>
      <c r="L80" s="43">
        <f t="shared" ref="L80:X80" si="4">SUM(L63:L79)</f>
        <v>6295000</v>
      </c>
      <c r="M80" s="43">
        <f t="shared" si="4"/>
        <v>0</v>
      </c>
      <c r="N80" s="43">
        <f t="shared" si="4"/>
        <v>0</v>
      </c>
      <c r="O80" s="43">
        <f t="shared" si="4"/>
        <v>52636837</v>
      </c>
      <c r="P80" s="43">
        <f t="shared" si="4"/>
        <v>37367526.189999998</v>
      </c>
      <c r="Q80" s="43">
        <f t="shared" si="4"/>
        <v>37367526.189999998</v>
      </c>
      <c r="R80" s="43">
        <f t="shared" si="4"/>
        <v>37051010.189999998</v>
      </c>
      <c r="S80" s="43">
        <f t="shared" si="4"/>
        <v>2113047.58</v>
      </c>
      <c r="T80" s="43">
        <f t="shared" si="4"/>
        <v>2113047.58</v>
      </c>
      <c r="U80" s="43">
        <f t="shared" si="4"/>
        <v>2005479.5799999998</v>
      </c>
      <c r="V80" s="43">
        <f t="shared" si="4"/>
        <v>7399144.0299999993</v>
      </c>
      <c r="W80" s="43">
        <f t="shared" si="4"/>
        <v>7399144.0299999993</v>
      </c>
      <c r="X80" s="44">
        <f t="shared" si="4"/>
        <v>6970214.0299999993</v>
      </c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</row>
    <row r="81" spans="1:252" s="7" customFormat="1" ht="21" customHeight="1" thickBot="1" x14ac:dyDescent="0.25">
      <c r="A81" s="106" t="s">
        <v>120</v>
      </c>
      <c r="B81" s="107"/>
      <c r="C81" s="107"/>
      <c r="D81" s="107"/>
      <c r="E81" s="107"/>
      <c r="F81" s="107"/>
      <c r="G81" s="107"/>
      <c r="H81" s="107"/>
      <c r="I81" s="107"/>
      <c r="J81" s="108"/>
      <c r="K81" s="45">
        <f>K62+K80</f>
        <v>1040129971</v>
      </c>
      <c r="L81" s="45">
        <f t="shared" ref="L81:X81" si="5">L62+L80</f>
        <v>46446026.999999993</v>
      </c>
      <c r="M81" s="45">
        <f t="shared" si="5"/>
        <v>0</v>
      </c>
      <c r="N81" s="45">
        <f t="shared" si="5"/>
        <v>-2320632.9000000004</v>
      </c>
      <c r="O81" s="45">
        <f t="shared" si="5"/>
        <v>1084255365.0999999</v>
      </c>
      <c r="P81" s="45">
        <f t="shared" si="5"/>
        <v>768600443.42999983</v>
      </c>
      <c r="Q81" s="45">
        <f t="shared" si="5"/>
        <v>768600443.42999983</v>
      </c>
      <c r="R81" s="45">
        <f t="shared" si="5"/>
        <v>759855356.58999991</v>
      </c>
      <c r="S81" s="45">
        <f t="shared" si="5"/>
        <v>99123639.909999996</v>
      </c>
      <c r="T81" s="45">
        <f t="shared" si="5"/>
        <v>99123639.909999996</v>
      </c>
      <c r="U81" s="45">
        <f t="shared" si="5"/>
        <v>98084556.289999992</v>
      </c>
      <c r="V81" s="45">
        <f t="shared" si="5"/>
        <v>194944338.94</v>
      </c>
      <c r="W81" s="45">
        <f t="shared" si="5"/>
        <v>194944338.94</v>
      </c>
      <c r="X81" s="46">
        <f t="shared" si="5"/>
        <v>191912176.28999999</v>
      </c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</row>
    <row r="82" spans="1:252" s="7" customFormat="1" ht="12" customHeight="1" thickBo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9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</row>
    <row r="83" spans="1:252" s="7" customFormat="1" ht="21" customHeight="1" x14ac:dyDescent="0.2">
      <c r="A83" s="115" t="s">
        <v>121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7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</row>
    <row r="84" spans="1:252" s="7" customFormat="1" ht="36" customHeight="1" x14ac:dyDescent="0.2">
      <c r="A84" s="21" t="s">
        <v>36</v>
      </c>
      <c r="B84" s="22" t="s">
        <v>37</v>
      </c>
      <c r="C84" s="23" t="s">
        <v>38</v>
      </c>
      <c r="D84" s="23" t="s">
        <v>122</v>
      </c>
      <c r="E84" s="22" t="s">
        <v>40</v>
      </c>
      <c r="F84" s="28" t="s">
        <v>123</v>
      </c>
      <c r="G84" s="23" t="s">
        <v>42</v>
      </c>
      <c r="H84" s="29" t="s">
        <v>124</v>
      </c>
      <c r="I84" s="50" t="s">
        <v>125</v>
      </c>
      <c r="J84" s="23" t="s">
        <v>51</v>
      </c>
      <c r="K84" s="51">
        <v>0</v>
      </c>
      <c r="L84" s="51">
        <f>1920902.9</f>
        <v>1920902.9</v>
      </c>
      <c r="M84" s="51">
        <v>0</v>
      </c>
      <c r="N84" s="51">
        <v>0</v>
      </c>
      <c r="O84" s="51">
        <f t="shared" ref="O84:O86" si="6">K84+L84+M84+N84</f>
        <v>1920902.9</v>
      </c>
      <c r="P84" s="51"/>
      <c r="Q84" s="51"/>
      <c r="R84" s="51"/>
      <c r="S84" s="51"/>
      <c r="T84" s="51"/>
      <c r="U84" s="51"/>
      <c r="V84" s="51">
        <v>970797.03</v>
      </c>
      <c r="W84" s="51">
        <v>970797.03</v>
      </c>
      <c r="X84" s="52">
        <v>515547.03</v>
      </c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  <c r="HS84" s="27"/>
      <c r="HT84" s="27"/>
      <c r="HU84" s="27"/>
      <c r="HV84" s="27"/>
      <c r="HW84" s="27"/>
      <c r="HX84" s="27"/>
      <c r="HY84" s="27"/>
      <c r="HZ84" s="27"/>
      <c r="IA84" s="27"/>
      <c r="IB84" s="27"/>
      <c r="IC84" s="27"/>
      <c r="ID84" s="27"/>
      <c r="IE84" s="27"/>
      <c r="IF84" s="27"/>
      <c r="IG84" s="27"/>
      <c r="IH84" s="27"/>
      <c r="II84" s="27"/>
      <c r="IJ84" s="27"/>
      <c r="IK84" s="27"/>
      <c r="IL84" s="27"/>
      <c r="IM84" s="27"/>
      <c r="IN84" s="27"/>
      <c r="IO84" s="27"/>
      <c r="IP84" s="27"/>
      <c r="IQ84" s="27"/>
      <c r="IR84" s="27"/>
    </row>
    <row r="85" spans="1:252" s="7" customFormat="1" ht="36" customHeight="1" x14ac:dyDescent="0.2">
      <c r="A85" s="21" t="s">
        <v>36</v>
      </c>
      <c r="B85" s="22" t="s">
        <v>37</v>
      </c>
      <c r="C85" s="23" t="s">
        <v>38</v>
      </c>
      <c r="D85" s="23" t="s">
        <v>122</v>
      </c>
      <c r="E85" s="22" t="s">
        <v>40</v>
      </c>
      <c r="F85" s="28" t="s">
        <v>123</v>
      </c>
      <c r="G85" s="23" t="s">
        <v>42</v>
      </c>
      <c r="H85" s="23" t="s">
        <v>126</v>
      </c>
      <c r="I85" s="53" t="s">
        <v>127</v>
      </c>
      <c r="J85" s="23" t="s">
        <v>51</v>
      </c>
      <c r="K85" s="51">
        <v>0</v>
      </c>
      <c r="L85" s="51">
        <f>544828.6</f>
        <v>544828.6</v>
      </c>
      <c r="M85" s="51">
        <v>0</v>
      </c>
      <c r="N85" s="51">
        <v>0</v>
      </c>
      <c r="O85" s="51">
        <f t="shared" si="6"/>
        <v>544828.6</v>
      </c>
      <c r="P85" s="51"/>
      <c r="Q85" s="51"/>
      <c r="R85" s="51"/>
      <c r="S85" s="51"/>
      <c r="T85" s="51"/>
      <c r="U85" s="51"/>
      <c r="V85" s="51">
        <v>0</v>
      </c>
      <c r="W85" s="51">
        <v>0</v>
      </c>
      <c r="X85" s="52">
        <v>0</v>
      </c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7"/>
      <c r="HI85" s="27"/>
      <c r="HJ85" s="27"/>
      <c r="HK85" s="27"/>
      <c r="HL85" s="27"/>
      <c r="HM85" s="27"/>
      <c r="HN85" s="27"/>
      <c r="HO85" s="27"/>
      <c r="HP85" s="27"/>
      <c r="HQ85" s="27"/>
      <c r="HR85" s="27"/>
      <c r="HS85" s="27"/>
      <c r="HT85" s="27"/>
      <c r="HU85" s="27"/>
      <c r="HV85" s="27"/>
      <c r="HW85" s="27"/>
      <c r="HX85" s="27"/>
      <c r="HY85" s="27"/>
      <c r="HZ85" s="27"/>
      <c r="IA85" s="27"/>
      <c r="IB85" s="27"/>
      <c r="IC85" s="27"/>
      <c r="ID85" s="27"/>
      <c r="IE85" s="27"/>
      <c r="IF85" s="27"/>
      <c r="IG85" s="27"/>
      <c r="IH85" s="27"/>
      <c r="II85" s="27"/>
      <c r="IJ85" s="27"/>
      <c r="IK85" s="27"/>
      <c r="IL85" s="27"/>
      <c r="IM85" s="27"/>
      <c r="IN85" s="27"/>
      <c r="IO85" s="27"/>
      <c r="IP85" s="27"/>
      <c r="IQ85" s="27"/>
      <c r="IR85" s="27"/>
    </row>
    <row r="86" spans="1:252" s="7" customFormat="1" ht="36" customHeight="1" x14ac:dyDescent="0.2">
      <c r="A86" s="21" t="s">
        <v>36</v>
      </c>
      <c r="B86" s="22" t="s">
        <v>37</v>
      </c>
      <c r="C86" s="23" t="s">
        <v>38</v>
      </c>
      <c r="D86" s="23" t="s">
        <v>122</v>
      </c>
      <c r="E86" s="22" t="s">
        <v>40</v>
      </c>
      <c r="F86" s="28" t="s">
        <v>123</v>
      </c>
      <c r="G86" s="23" t="s">
        <v>42</v>
      </c>
      <c r="H86" s="23" t="s">
        <v>126</v>
      </c>
      <c r="I86" s="53" t="s">
        <v>127</v>
      </c>
      <c r="J86" s="23" t="s">
        <v>128</v>
      </c>
      <c r="K86" s="51">
        <v>0</v>
      </c>
      <c r="L86" s="51">
        <f>2560961.6</f>
        <v>2560961.6</v>
      </c>
      <c r="M86" s="51">
        <v>0</v>
      </c>
      <c r="N86" s="51">
        <v>0</v>
      </c>
      <c r="O86" s="51">
        <f t="shared" si="6"/>
        <v>2560961.6</v>
      </c>
      <c r="P86" s="51"/>
      <c r="Q86" s="51"/>
      <c r="R86" s="51"/>
      <c r="S86" s="51"/>
      <c r="T86" s="51"/>
      <c r="U86" s="51"/>
      <c r="V86" s="51">
        <v>0</v>
      </c>
      <c r="W86" s="51">
        <v>0</v>
      </c>
      <c r="X86" s="52">
        <v>0</v>
      </c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  <c r="HS86" s="27"/>
      <c r="HT86" s="27"/>
      <c r="HU86" s="27"/>
      <c r="HV86" s="27"/>
      <c r="HW86" s="27"/>
      <c r="HX86" s="27"/>
      <c r="HY86" s="27"/>
      <c r="HZ86" s="27"/>
      <c r="IA86" s="27"/>
      <c r="IB86" s="27"/>
      <c r="IC86" s="27"/>
      <c r="ID86" s="27"/>
      <c r="IE86" s="27"/>
      <c r="IF86" s="27"/>
      <c r="IG86" s="27"/>
      <c r="IH86" s="27"/>
      <c r="II86" s="27"/>
      <c r="IJ86" s="27"/>
      <c r="IK86" s="27"/>
      <c r="IL86" s="27"/>
      <c r="IM86" s="27"/>
      <c r="IN86" s="27"/>
      <c r="IO86" s="27"/>
      <c r="IP86" s="27"/>
      <c r="IQ86" s="27"/>
      <c r="IR86" s="27"/>
    </row>
    <row r="87" spans="1:252" s="7" customFormat="1" ht="36" customHeight="1" x14ac:dyDescent="0.2">
      <c r="A87" s="21" t="s">
        <v>36</v>
      </c>
      <c r="B87" s="22" t="s">
        <v>37</v>
      </c>
      <c r="C87" s="23" t="s">
        <v>47</v>
      </c>
      <c r="D87" s="23" t="s">
        <v>129</v>
      </c>
      <c r="E87" s="22" t="s">
        <v>49</v>
      </c>
      <c r="F87" s="22" t="s">
        <v>130</v>
      </c>
      <c r="G87" s="23" t="s">
        <v>42</v>
      </c>
      <c r="H87" s="23" t="s">
        <v>43</v>
      </c>
      <c r="I87" s="22" t="s">
        <v>44</v>
      </c>
      <c r="J87" s="23" t="s">
        <v>51</v>
      </c>
      <c r="K87" s="51">
        <v>9939895</v>
      </c>
      <c r="L87" s="51">
        <f>770000</f>
        <v>770000</v>
      </c>
      <c r="M87" s="51">
        <v>0</v>
      </c>
      <c r="N87" s="51">
        <f>-10707500.67</f>
        <v>-10707500.67</v>
      </c>
      <c r="O87" s="51">
        <f>K87+L87+M87+N87</f>
        <v>2394.3300000000745</v>
      </c>
      <c r="P87" s="51"/>
      <c r="Q87" s="51"/>
      <c r="R87" s="51"/>
      <c r="S87" s="51"/>
      <c r="T87" s="51"/>
      <c r="U87" s="51"/>
      <c r="V87" s="51">
        <v>0</v>
      </c>
      <c r="W87" s="51">
        <v>0</v>
      </c>
      <c r="X87" s="52">
        <v>0</v>
      </c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  <c r="GW87" s="27"/>
      <c r="GX87" s="27"/>
      <c r="GY87" s="27"/>
      <c r="GZ87" s="27"/>
      <c r="HA87" s="27"/>
      <c r="HB87" s="27"/>
      <c r="HC87" s="27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  <c r="HS87" s="27"/>
      <c r="HT87" s="27"/>
      <c r="HU87" s="27"/>
      <c r="HV87" s="27"/>
      <c r="HW87" s="27"/>
      <c r="HX87" s="27"/>
      <c r="HY87" s="27"/>
      <c r="HZ87" s="27"/>
      <c r="IA87" s="27"/>
      <c r="IB87" s="27"/>
      <c r="IC87" s="27"/>
      <c r="ID87" s="27"/>
      <c r="IE87" s="27"/>
      <c r="IF87" s="27"/>
      <c r="IG87" s="27"/>
      <c r="IH87" s="27"/>
      <c r="II87" s="27"/>
      <c r="IJ87" s="27"/>
      <c r="IK87" s="27"/>
      <c r="IL87" s="27"/>
      <c r="IM87" s="27"/>
      <c r="IN87" s="27"/>
      <c r="IO87" s="27"/>
      <c r="IP87" s="27"/>
      <c r="IQ87" s="27"/>
      <c r="IR87" s="27"/>
    </row>
    <row r="88" spans="1:252" s="7" customFormat="1" ht="36" customHeight="1" x14ac:dyDescent="0.2">
      <c r="A88" s="21" t="s">
        <v>36</v>
      </c>
      <c r="B88" s="22" t="s">
        <v>37</v>
      </c>
      <c r="C88" s="23" t="s">
        <v>47</v>
      </c>
      <c r="D88" s="23" t="s">
        <v>129</v>
      </c>
      <c r="E88" s="22" t="s">
        <v>49</v>
      </c>
      <c r="F88" s="22" t="s">
        <v>130</v>
      </c>
      <c r="G88" s="23" t="s">
        <v>42</v>
      </c>
      <c r="H88" s="29" t="s">
        <v>54</v>
      </c>
      <c r="I88" s="28" t="s">
        <v>55</v>
      </c>
      <c r="J88" s="29" t="s">
        <v>51</v>
      </c>
      <c r="K88" s="54">
        <v>0</v>
      </c>
      <c r="L88" s="54">
        <f>750000</f>
        <v>750000</v>
      </c>
      <c r="M88" s="54">
        <v>0</v>
      </c>
      <c r="N88" s="54">
        <f>-198129.93</f>
        <v>-198129.93</v>
      </c>
      <c r="O88" s="51">
        <f>K88+L88+M88+N88</f>
        <v>551870.07000000007</v>
      </c>
      <c r="P88" s="54"/>
      <c r="Q88" s="54"/>
      <c r="R88" s="54"/>
      <c r="S88" s="54"/>
      <c r="T88" s="54"/>
      <c r="U88" s="54"/>
      <c r="V88" s="54">
        <v>0</v>
      </c>
      <c r="W88" s="54">
        <v>0</v>
      </c>
      <c r="X88" s="55">
        <v>0</v>
      </c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</row>
    <row r="89" spans="1:252" s="7" customFormat="1" ht="21.75" customHeight="1" x14ac:dyDescent="0.2">
      <c r="A89" s="118" t="s">
        <v>131</v>
      </c>
      <c r="B89" s="119"/>
      <c r="C89" s="119"/>
      <c r="D89" s="119"/>
      <c r="E89" s="119"/>
      <c r="F89" s="119"/>
      <c r="G89" s="119"/>
      <c r="H89" s="119"/>
      <c r="I89" s="119"/>
      <c r="J89" s="120"/>
      <c r="K89" s="56">
        <f>SUM(K84:K88)</f>
        <v>9939895</v>
      </c>
      <c r="L89" s="56">
        <f t="shared" ref="L89:X89" si="7">SUM(L84:L88)</f>
        <v>6546693.0999999996</v>
      </c>
      <c r="M89" s="56">
        <f t="shared" si="7"/>
        <v>0</v>
      </c>
      <c r="N89" s="56">
        <f t="shared" si="7"/>
        <v>-10905630.6</v>
      </c>
      <c r="O89" s="56">
        <f t="shared" si="7"/>
        <v>5580957.5</v>
      </c>
      <c r="P89" s="56">
        <f t="shared" si="7"/>
        <v>0</v>
      </c>
      <c r="Q89" s="56">
        <f t="shared" si="7"/>
        <v>0</v>
      </c>
      <c r="R89" s="56">
        <f t="shared" si="7"/>
        <v>0</v>
      </c>
      <c r="S89" s="56">
        <f t="shared" si="7"/>
        <v>0</v>
      </c>
      <c r="T89" s="56">
        <f t="shared" si="7"/>
        <v>0</v>
      </c>
      <c r="U89" s="56">
        <f t="shared" si="7"/>
        <v>0</v>
      </c>
      <c r="V89" s="56">
        <f t="shared" si="7"/>
        <v>970797.03</v>
      </c>
      <c r="W89" s="56">
        <f t="shared" si="7"/>
        <v>970797.03</v>
      </c>
      <c r="X89" s="57">
        <f t="shared" si="7"/>
        <v>515547.03</v>
      </c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</row>
    <row r="90" spans="1:252" s="7" customFormat="1" ht="36" customHeight="1" x14ac:dyDescent="0.2">
      <c r="A90" s="21" t="s">
        <v>99</v>
      </c>
      <c r="B90" s="22" t="s">
        <v>100</v>
      </c>
      <c r="C90" s="23" t="s">
        <v>38</v>
      </c>
      <c r="D90" s="23" t="s">
        <v>132</v>
      </c>
      <c r="E90" s="22" t="s">
        <v>40</v>
      </c>
      <c r="F90" s="22" t="s">
        <v>133</v>
      </c>
      <c r="G90" s="58" t="s">
        <v>42</v>
      </c>
      <c r="H90" s="58" t="s">
        <v>43</v>
      </c>
      <c r="I90" s="59" t="s">
        <v>44</v>
      </c>
      <c r="J90" s="58" t="s">
        <v>128</v>
      </c>
      <c r="K90" s="60">
        <v>20000</v>
      </c>
      <c r="L90" s="51">
        <v>-20000</v>
      </c>
      <c r="M90" s="51">
        <v>0</v>
      </c>
      <c r="N90" s="51">
        <v>0</v>
      </c>
      <c r="O90" s="51">
        <f t="shared" ref="O90:O232" si="8">K90+L90+M90+N90</f>
        <v>0</v>
      </c>
      <c r="P90" s="51">
        <v>0</v>
      </c>
      <c r="Q90" s="51">
        <v>0</v>
      </c>
      <c r="R90" s="51">
        <v>0</v>
      </c>
      <c r="S90" s="51"/>
      <c r="T90" s="51"/>
      <c r="U90" s="51"/>
      <c r="V90" s="51"/>
      <c r="W90" s="51"/>
      <c r="X90" s="52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  <c r="HS90" s="27"/>
      <c r="HT90" s="27"/>
      <c r="HU90" s="27"/>
      <c r="HV90" s="27"/>
      <c r="HW90" s="27"/>
      <c r="HX90" s="27"/>
      <c r="HY90" s="27"/>
      <c r="HZ90" s="27"/>
      <c r="IA90" s="27"/>
      <c r="IB90" s="27"/>
      <c r="IC90" s="27"/>
      <c r="ID90" s="27"/>
      <c r="IE90" s="27"/>
      <c r="IF90" s="27"/>
      <c r="IG90" s="27"/>
      <c r="IH90" s="27"/>
      <c r="II90" s="27"/>
      <c r="IJ90" s="27"/>
      <c r="IK90" s="27"/>
      <c r="IL90" s="27"/>
      <c r="IM90" s="27"/>
      <c r="IN90" s="27"/>
      <c r="IO90" s="27"/>
      <c r="IP90" s="27"/>
      <c r="IQ90" s="27"/>
      <c r="IR90" s="27"/>
    </row>
    <row r="91" spans="1:252" s="7" customFormat="1" ht="36" customHeight="1" x14ac:dyDescent="0.2">
      <c r="A91" s="21" t="s">
        <v>99</v>
      </c>
      <c r="B91" s="22" t="s">
        <v>100</v>
      </c>
      <c r="C91" s="23" t="s">
        <v>38</v>
      </c>
      <c r="D91" s="23" t="s">
        <v>132</v>
      </c>
      <c r="E91" s="22" t="s">
        <v>40</v>
      </c>
      <c r="F91" s="22" t="s">
        <v>133</v>
      </c>
      <c r="G91" s="29" t="s">
        <v>42</v>
      </c>
      <c r="H91" s="29" t="s">
        <v>134</v>
      </c>
      <c r="I91" s="28" t="s">
        <v>135</v>
      </c>
      <c r="J91" s="29" t="s">
        <v>51</v>
      </c>
      <c r="K91" s="61">
        <v>0</v>
      </c>
      <c r="L91" s="51">
        <v>343579.16</v>
      </c>
      <c r="M91" s="51">
        <v>0</v>
      </c>
      <c r="N91" s="51">
        <v>0</v>
      </c>
      <c r="O91" s="51">
        <f t="shared" si="8"/>
        <v>343579.16</v>
      </c>
      <c r="P91" s="51">
        <v>292579.15999999997</v>
      </c>
      <c r="Q91" s="51">
        <v>292579.15999999997</v>
      </c>
      <c r="R91" s="51">
        <v>292579.15999999997</v>
      </c>
      <c r="S91" s="51"/>
      <c r="T91" s="51"/>
      <c r="U91" s="51"/>
      <c r="V91" s="51"/>
      <c r="W91" s="51"/>
      <c r="X91" s="52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27"/>
      <c r="HJ91" s="27"/>
      <c r="HK91" s="27"/>
      <c r="HL91" s="27"/>
      <c r="HM91" s="27"/>
      <c r="HN91" s="27"/>
      <c r="HO91" s="27"/>
      <c r="HP91" s="27"/>
      <c r="HQ91" s="27"/>
      <c r="HR91" s="27"/>
      <c r="HS91" s="27"/>
      <c r="HT91" s="27"/>
      <c r="HU91" s="27"/>
      <c r="HV91" s="27"/>
      <c r="HW91" s="27"/>
      <c r="HX91" s="27"/>
      <c r="HY91" s="27"/>
      <c r="HZ91" s="27"/>
      <c r="IA91" s="27"/>
      <c r="IB91" s="27"/>
      <c r="IC91" s="27"/>
      <c r="ID91" s="27"/>
      <c r="IE91" s="27"/>
      <c r="IF91" s="27"/>
      <c r="IG91" s="27"/>
      <c r="IH91" s="27"/>
      <c r="II91" s="27"/>
      <c r="IJ91" s="27"/>
      <c r="IK91" s="27"/>
      <c r="IL91" s="27"/>
      <c r="IM91" s="27"/>
      <c r="IN91" s="27"/>
      <c r="IO91" s="27"/>
      <c r="IP91" s="27"/>
      <c r="IQ91" s="27"/>
      <c r="IR91" s="27"/>
    </row>
    <row r="92" spans="1:252" s="7" customFormat="1" ht="36" customHeight="1" x14ac:dyDescent="0.2">
      <c r="A92" s="21" t="s">
        <v>99</v>
      </c>
      <c r="B92" s="22" t="s">
        <v>100</v>
      </c>
      <c r="C92" s="23" t="s">
        <v>38</v>
      </c>
      <c r="D92" s="23" t="s">
        <v>132</v>
      </c>
      <c r="E92" s="22" t="s">
        <v>40</v>
      </c>
      <c r="F92" s="22" t="s">
        <v>133</v>
      </c>
      <c r="G92" s="29" t="s">
        <v>42</v>
      </c>
      <c r="H92" s="29" t="s">
        <v>134</v>
      </c>
      <c r="I92" s="28" t="s">
        <v>135</v>
      </c>
      <c r="J92" s="29" t="s">
        <v>128</v>
      </c>
      <c r="K92" s="61">
        <v>0</v>
      </c>
      <c r="L92" s="51">
        <f>4104436.07-322579.16</f>
        <v>3781856.9099999997</v>
      </c>
      <c r="M92" s="51">
        <v>0</v>
      </c>
      <c r="N92" s="51">
        <v>0</v>
      </c>
      <c r="O92" s="51">
        <f t="shared" si="8"/>
        <v>3781856.9099999997</v>
      </c>
      <c r="P92" s="51">
        <v>3115241.2</v>
      </c>
      <c r="Q92" s="51">
        <v>3115241.2</v>
      </c>
      <c r="R92" s="51">
        <v>2360444.29</v>
      </c>
      <c r="S92" s="51"/>
      <c r="T92" s="51"/>
      <c r="U92" s="51"/>
      <c r="V92" s="51"/>
      <c r="W92" s="51"/>
      <c r="X92" s="52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  <c r="IG92" s="27"/>
      <c r="IH92" s="27"/>
      <c r="II92" s="27"/>
      <c r="IJ92" s="27"/>
      <c r="IK92" s="27"/>
      <c r="IL92" s="27"/>
      <c r="IM92" s="27"/>
      <c r="IN92" s="27"/>
      <c r="IO92" s="27"/>
      <c r="IP92" s="27"/>
      <c r="IQ92" s="27"/>
      <c r="IR92" s="27"/>
    </row>
    <row r="93" spans="1:252" s="7" customFormat="1" ht="36" customHeight="1" x14ac:dyDescent="0.2">
      <c r="A93" s="21" t="s">
        <v>99</v>
      </c>
      <c r="B93" s="22" t="s">
        <v>100</v>
      </c>
      <c r="C93" s="23" t="s">
        <v>38</v>
      </c>
      <c r="D93" s="23" t="s">
        <v>132</v>
      </c>
      <c r="E93" s="22" t="s">
        <v>40</v>
      </c>
      <c r="F93" s="22" t="s">
        <v>133</v>
      </c>
      <c r="G93" s="29" t="s">
        <v>42</v>
      </c>
      <c r="H93" s="29" t="s">
        <v>103</v>
      </c>
      <c r="I93" s="28" t="s">
        <v>104</v>
      </c>
      <c r="J93" s="29" t="s">
        <v>51</v>
      </c>
      <c r="K93" s="61">
        <v>304765</v>
      </c>
      <c r="L93" s="51">
        <v>-179000</v>
      </c>
      <c r="M93" s="51">
        <v>0</v>
      </c>
      <c r="N93" s="51">
        <v>0</v>
      </c>
      <c r="O93" s="51">
        <f t="shared" si="8"/>
        <v>125765</v>
      </c>
      <c r="P93" s="51">
        <v>110190.76</v>
      </c>
      <c r="Q93" s="51">
        <v>110190.76</v>
      </c>
      <c r="R93" s="51">
        <v>110190.76</v>
      </c>
      <c r="S93" s="51"/>
      <c r="T93" s="51"/>
      <c r="U93" s="51"/>
      <c r="V93" s="51"/>
      <c r="W93" s="51"/>
      <c r="X93" s="52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27"/>
      <c r="HJ93" s="27"/>
      <c r="HK93" s="27"/>
      <c r="HL93" s="27"/>
      <c r="HM93" s="27"/>
      <c r="HN93" s="27"/>
      <c r="HO93" s="27"/>
      <c r="HP93" s="27"/>
      <c r="HQ93" s="27"/>
      <c r="HR93" s="27"/>
      <c r="HS93" s="27"/>
      <c r="HT93" s="27"/>
      <c r="HU93" s="27"/>
      <c r="HV93" s="27"/>
      <c r="HW93" s="27"/>
      <c r="HX93" s="27"/>
      <c r="HY93" s="27"/>
      <c r="HZ93" s="27"/>
      <c r="IA93" s="27"/>
      <c r="IB93" s="27"/>
      <c r="IC93" s="27"/>
      <c r="ID93" s="27"/>
      <c r="IE93" s="27"/>
      <c r="IF93" s="27"/>
      <c r="IG93" s="27"/>
      <c r="IH93" s="27"/>
      <c r="II93" s="27"/>
      <c r="IJ93" s="27"/>
      <c r="IK93" s="27"/>
      <c r="IL93" s="27"/>
      <c r="IM93" s="27"/>
      <c r="IN93" s="27"/>
      <c r="IO93" s="27"/>
      <c r="IP93" s="27"/>
      <c r="IQ93" s="27"/>
      <c r="IR93" s="27"/>
    </row>
    <row r="94" spans="1:252" s="7" customFormat="1" ht="36" customHeight="1" x14ac:dyDescent="0.2">
      <c r="A94" s="21" t="s">
        <v>99</v>
      </c>
      <c r="B94" s="22" t="s">
        <v>100</v>
      </c>
      <c r="C94" s="23" t="s">
        <v>38</v>
      </c>
      <c r="D94" s="23" t="s">
        <v>132</v>
      </c>
      <c r="E94" s="22" t="s">
        <v>40</v>
      </c>
      <c r="F94" s="22" t="s">
        <v>133</v>
      </c>
      <c r="G94" s="29" t="s">
        <v>42</v>
      </c>
      <c r="H94" s="62" t="s">
        <v>136</v>
      </c>
      <c r="I94" s="63" t="s">
        <v>137</v>
      </c>
      <c r="J94" s="29" t="s">
        <v>128</v>
      </c>
      <c r="K94" s="61">
        <v>0</v>
      </c>
      <c r="L94" s="51">
        <f>10000-10000</f>
        <v>0</v>
      </c>
      <c r="M94" s="51">
        <v>0</v>
      </c>
      <c r="N94" s="51">
        <v>0</v>
      </c>
      <c r="O94" s="51">
        <f t="shared" si="8"/>
        <v>0</v>
      </c>
      <c r="P94" s="51">
        <v>0</v>
      </c>
      <c r="Q94" s="51">
        <v>0</v>
      </c>
      <c r="R94" s="51">
        <v>0</v>
      </c>
      <c r="S94" s="51"/>
      <c r="T94" s="51"/>
      <c r="U94" s="51"/>
      <c r="V94" s="51"/>
      <c r="W94" s="51"/>
      <c r="X94" s="52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  <c r="IL94" s="27"/>
      <c r="IM94" s="27"/>
      <c r="IN94" s="27"/>
      <c r="IO94" s="27"/>
      <c r="IP94" s="27"/>
      <c r="IQ94" s="27"/>
      <c r="IR94" s="27"/>
    </row>
    <row r="95" spans="1:252" s="7" customFormat="1" ht="36" customHeight="1" x14ac:dyDescent="0.2">
      <c r="A95" s="21" t="s">
        <v>99</v>
      </c>
      <c r="B95" s="22" t="s">
        <v>100</v>
      </c>
      <c r="C95" s="29" t="s">
        <v>38</v>
      </c>
      <c r="D95" s="29" t="s">
        <v>138</v>
      </c>
      <c r="E95" s="28" t="s">
        <v>40</v>
      </c>
      <c r="F95" s="28" t="s">
        <v>139</v>
      </c>
      <c r="G95" s="29" t="s">
        <v>42</v>
      </c>
      <c r="H95" s="29" t="s">
        <v>103</v>
      </c>
      <c r="I95" s="28" t="s">
        <v>104</v>
      </c>
      <c r="J95" s="29" t="s">
        <v>51</v>
      </c>
      <c r="K95" s="61">
        <v>1018000</v>
      </c>
      <c r="L95" s="61">
        <v>490000</v>
      </c>
      <c r="M95" s="61">
        <v>0</v>
      </c>
      <c r="N95" s="61">
        <v>0</v>
      </c>
      <c r="O95" s="51">
        <f t="shared" si="8"/>
        <v>1508000</v>
      </c>
      <c r="P95" s="61">
        <v>1293467.6599999999</v>
      </c>
      <c r="Q95" s="61">
        <v>1293467.6599999999</v>
      </c>
      <c r="R95" s="61">
        <v>1292134.55</v>
      </c>
      <c r="S95" s="61"/>
      <c r="T95" s="61"/>
      <c r="U95" s="61"/>
      <c r="V95" s="61"/>
      <c r="W95" s="61"/>
      <c r="X95" s="64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  <c r="IO95" s="27"/>
      <c r="IP95" s="27"/>
      <c r="IQ95" s="27"/>
      <c r="IR95" s="27"/>
    </row>
    <row r="96" spans="1:252" s="7" customFormat="1" ht="36" customHeight="1" x14ac:dyDescent="0.2">
      <c r="A96" s="21" t="s">
        <v>99</v>
      </c>
      <c r="B96" s="22" t="s">
        <v>100</v>
      </c>
      <c r="C96" s="29" t="s">
        <v>38</v>
      </c>
      <c r="D96" s="29" t="s">
        <v>138</v>
      </c>
      <c r="E96" s="28" t="s">
        <v>40</v>
      </c>
      <c r="F96" s="28" t="s">
        <v>139</v>
      </c>
      <c r="G96" s="29" t="s">
        <v>42</v>
      </c>
      <c r="H96" s="62" t="s">
        <v>56</v>
      </c>
      <c r="I96" s="65" t="s">
        <v>57</v>
      </c>
      <c r="J96" s="29" t="s">
        <v>51</v>
      </c>
      <c r="K96" s="61">
        <v>0</v>
      </c>
      <c r="L96" s="61">
        <v>225000</v>
      </c>
      <c r="M96" s="61">
        <v>0</v>
      </c>
      <c r="N96" s="61">
        <v>0</v>
      </c>
      <c r="O96" s="51">
        <f t="shared" si="8"/>
        <v>225000</v>
      </c>
      <c r="P96" s="61">
        <v>219290.01</v>
      </c>
      <c r="Q96" s="61">
        <v>219290.01</v>
      </c>
      <c r="R96" s="61">
        <v>218913.05</v>
      </c>
      <c r="S96" s="61"/>
      <c r="T96" s="61"/>
      <c r="U96" s="61"/>
      <c r="V96" s="61"/>
      <c r="W96" s="61"/>
      <c r="X96" s="64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7"/>
      <c r="HJ96" s="27"/>
      <c r="HK96" s="27"/>
      <c r="HL96" s="27"/>
      <c r="HM96" s="27"/>
      <c r="HN96" s="27"/>
      <c r="HO96" s="27"/>
      <c r="HP96" s="27"/>
      <c r="HQ96" s="27"/>
      <c r="HR96" s="27"/>
      <c r="HS96" s="27"/>
      <c r="HT96" s="27"/>
      <c r="HU96" s="27"/>
      <c r="HV96" s="27"/>
      <c r="HW96" s="27"/>
      <c r="HX96" s="27"/>
      <c r="HY96" s="27"/>
      <c r="HZ96" s="27"/>
      <c r="IA96" s="27"/>
      <c r="IB96" s="27"/>
      <c r="IC96" s="27"/>
      <c r="ID96" s="27"/>
      <c r="IE96" s="27"/>
      <c r="IF96" s="27"/>
      <c r="IG96" s="27"/>
      <c r="IH96" s="27"/>
      <c r="II96" s="27"/>
      <c r="IJ96" s="27"/>
      <c r="IK96" s="27"/>
      <c r="IL96" s="27"/>
      <c r="IM96" s="27"/>
      <c r="IN96" s="27"/>
      <c r="IO96" s="27"/>
      <c r="IP96" s="27"/>
      <c r="IQ96" s="27"/>
      <c r="IR96" s="27"/>
    </row>
    <row r="97" spans="1:252" s="7" customFormat="1" ht="36" customHeight="1" x14ac:dyDescent="0.2">
      <c r="A97" s="21" t="s">
        <v>99</v>
      </c>
      <c r="B97" s="22" t="s">
        <v>100</v>
      </c>
      <c r="C97" s="29" t="s">
        <v>38</v>
      </c>
      <c r="D97" s="29" t="s">
        <v>138</v>
      </c>
      <c r="E97" s="28" t="s">
        <v>40</v>
      </c>
      <c r="F97" s="28" t="s">
        <v>139</v>
      </c>
      <c r="G97" s="29" t="s">
        <v>42</v>
      </c>
      <c r="H97" s="62" t="s">
        <v>136</v>
      </c>
      <c r="I97" s="63" t="s">
        <v>137</v>
      </c>
      <c r="J97" s="29" t="s">
        <v>51</v>
      </c>
      <c r="K97" s="61">
        <v>0</v>
      </c>
      <c r="L97" s="61">
        <v>50000</v>
      </c>
      <c r="M97" s="61">
        <v>0</v>
      </c>
      <c r="N97" s="61">
        <v>0</v>
      </c>
      <c r="O97" s="51">
        <f t="shared" si="8"/>
        <v>50000</v>
      </c>
      <c r="P97" s="61">
        <v>48200.36</v>
      </c>
      <c r="Q97" s="61">
        <v>48200.36</v>
      </c>
      <c r="R97" s="61">
        <v>48200.36</v>
      </c>
      <c r="S97" s="61"/>
      <c r="T97" s="61"/>
      <c r="U97" s="61"/>
      <c r="V97" s="61"/>
      <c r="W97" s="61"/>
      <c r="X97" s="64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27"/>
      <c r="IJ97" s="27"/>
      <c r="IK97" s="27"/>
      <c r="IL97" s="27"/>
      <c r="IM97" s="27"/>
      <c r="IN97" s="27"/>
      <c r="IO97" s="27"/>
      <c r="IP97" s="27"/>
      <c r="IQ97" s="27"/>
      <c r="IR97" s="27"/>
    </row>
    <row r="98" spans="1:252" s="7" customFormat="1" ht="36" customHeight="1" x14ac:dyDescent="0.2">
      <c r="A98" s="21" t="s">
        <v>99</v>
      </c>
      <c r="B98" s="22" t="s">
        <v>100</v>
      </c>
      <c r="C98" s="29" t="s">
        <v>38</v>
      </c>
      <c r="D98" s="29" t="s">
        <v>140</v>
      </c>
      <c r="E98" s="28" t="s">
        <v>40</v>
      </c>
      <c r="F98" s="28" t="s">
        <v>141</v>
      </c>
      <c r="G98" s="29" t="s">
        <v>42</v>
      </c>
      <c r="H98" s="29" t="s">
        <v>103</v>
      </c>
      <c r="I98" s="28" t="s">
        <v>104</v>
      </c>
      <c r="J98" s="29" t="s">
        <v>51</v>
      </c>
      <c r="K98" s="61">
        <v>100000</v>
      </c>
      <c r="L98" s="61">
        <v>-40000</v>
      </c>
      <c r="M98" s="61">
        <v>0</v>
      </c>
      <c r="N98" s="61">
        <v>0</v>
      </c>
      <c r="O98" s="51">
        <f t="shared" si="8"/>
        <v>60000</v>
      </c>
      <c r="P98" s="61">
        <v>49060.6</v>
      </c>
      <c r="Q98" s="61">
        <v>49060.6</v>
      </c>
      <c r="R98" s="61">
        <v>49060.6</v>
      </c>
      <c r="S98" s="61"/>
      <c r="T98" s="61"/>
      <c r="U98" s="61"/>
      <c r="V98" s="61"/>
      <c r="W98" s="61"/>
      <c r="X98" s="64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  <c r="HS98" s="27"/>
      <c r="HT98" s="27"/>
      <c r="HU98" s="27"/>
      <c r="HV98" s="27"/>
      <c r="HW98" s="27"/>
      <c r="HX98" s="27"/>
      <c r="HY98" s="27"/>
      <c r="HZ98" s="27"/>
      <c r="IA98" s="27"/>
      <c r="IB98" s="27"/>
      <c r="IC98" s="27"/>
      <c r="ID98" s="27"/>
      <c r="IE98" s="27"/>
      <c r="IF98" s="27"/>
      <c r="IG98" s="27"/>
      <c r="IH98" s="27"/>
      <c r="II98" s="27"/>
      <c r="IJ98" s="27"/>
      <c r="IK98" s="27"/>
      <c r="IL98" s="27"/>
      <c r="IM98" s="27"/>
      <c r="IN98" s="27"/>
      <c r="IO98" s="27"/>
      <c r="IP98" s="27"/>
      <c r="IQ98" s="27"/>
      <c r="IR98" s="27"/>
    </row>
    <row r="99" spans="1:252" s="7" customFormat="1" ht="36" customHeight="1" x14ac:dyDescent="0.2">
      <c r="A99" s="21" t="s">
        <v>99</v>
      </c>
      <c r="B99" s="22" t="s">
        <v>100</v>
      </c>
      <c r="C99" s="29" t="s">
        <v>38</v>
      </c>
      <c r="D99" s="29" t="s">
        <v>142</v>
      </c>
      <c r="E99" s="28" t="s">
        <v>40</v>
      </c>
      <c r="F99" s="28" t="s">
        <v>143</v>
      </c>
      <c r="G99" s="29" t="s">
        <v>42</v>
      </c>
      <c r="H99" s="29" t="s">
        <v>103</v>
      </c>
      <c r="I99" s="28" t="s">
        <v>104</v>
      </c>
      <c r="J99" s="29" t="s">
        <v>51</v>
      </c>
      <c r="K99" s="61">
        <v>255000</v>
      </c>
      <c r="L99" s="61">
        <v>0</v>
      </c>
      <c r="M99" s="61">
        <v>0</v>
      </c>
      <c r="N99" s="61">
        <v>0</v>
      </c>
      <c r="O99" s="51">
        <f t="shared" si="8"/>
        <v>255000</v>
      </c>
      <c r="P99" s="61">
        <v>254570.1</v>
      </c>
      <c r="Q99" s="61">
        <v>254570.1</v>
      </c>
      <c r="R99" s="61">
        <v>254570.1</v>
      </c>
      <c r="S99" s="61"/>
      <c r="T99" s="61"/>
      <c r="U99" s="61"/>
      <c r="V99" s="61"/>
      <c r="W99" s="61"/>
      <c r="X99" s="64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27"/>
      <c r="HU99" s="27"/>
      <c r="HV99" s="27"/>
      <c r="HW99" s="27"/>
      <c r="HX99" s="27"/>
      <c r="HY99" s="27"/>
      <c r="HZ99" s="27"/>
      <c r="IA99" s="27"/>
      <c r="IB99" s="27"/>
      <c r="IC99" s="27"/>
      <c r="ID99" s="27"/>
      <c r="IE99" s="27"/>
      <c r="IF99" s="27"/>
      <c r="IG99" s="27"/>
      <c r="IH99" s="27"/>
      <c r="II99" s="27"/>
      <c r="IJ99" s="27"/>
      <c r="IK99" s="27"/>
      <c r="IL99" s="27"/>
      <c r="IM99" s="27"/>
      <c r="IN99" s="27"/>
      <c r="IO99" s="27"/>
      <c r="IP99" s="27"/>
      <c r="IQ99" s="27"/>
      <c r="IR99" s="27"/>
    </row>
    <row r="100" spans="1:252" s="7" customFormat="1" ht="36" customHeight="1" x14ac:dyDescent="0.2">
      <c r="A100" s="21" t="s">
        <v>99</v>
      </c>
      <c r="B100" s="22" t="s">
        <v>100</v>
      </c>
      <c r="C100" s="29" t="s">
        <v>38</v>
      </c>
      <c r="D100" s="29" t="s">
        <v>142</v>
      </c>
      <c r="E100" s="28" t="s">
        <v>40</v>
      </c>
      <c r="F100" s="28" t="s">
        <v>143</v>
      </c>
      <c r="G100" s="29" t="s">
        <v>42</v>
      </c>
      <c r="H100" s="62" t="s">
        <v>56</v>
      </c>
      <c r="I100" s="65" t="s">
        <v>57</v>
      </c>
      <c r="J100" s="29" t="s">
        <v>51</v>
      </c>
      <c r="K100" s="61">
        <v>0</v>
      </c>
      <c r="L100" s="51">
        <v>95000</v>
      </c>
      <c r="M100" s="51">
        <v>0</v>
      </c>
      <c r="N100" s="51">
        <v>0</v>
      </c>
      <c r="O100" s="51">
        <f t="shared" si="8"/>
        <v>95000</v>
      </c>
      <c r="P100" s="51">
        <v>94736.76</v>
      </c>
      <c r="Q100" s="51">
        <v>94736.76</v>
      </c>
      <c r="R100" s="51">
        <v>94736.76</v>
      </c>
      <c r="S100" s="51"/>
      <c r="T100" s="51"/>
      <c r="U100" s="51"/>
      <c r="V100" s="51"/>
      <c r="W100" s="51"/>
      <c r="X100" s="52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  <c r="GW100" s="27"/>
      <c r="GX100" s="27"/>
      <c r="GY100" s="27"/>
      <c r="GZ100" s="27"/>
      <c r="HA100" s="27"/>
      <c r="HB100" s="27"/>
      <c r="HC100" s="27"/>
      <c r="HD100" s="27"/>
      <c r="HE100" s="27"/>
      <c r="HF100" s="27"/>
      <c r="HG100" s="27"/>
      <c r="HH100" s="27"/>
      <c r="HI100" s="27"/>
      <c r="HJ100" s="27"/>
      <c r="HK100" s="27"/>
      <c r="HL100" s="27"/>
      <c r="HM100" s="27"/>
      <c r="HN100" s="27"/>
      <c r="HO100" s="27"/>
      <c r="HP100" s="27"/>
      <c r="HQ100" s="27"/>
      <c r="HR100" s="27"/>
      <c r="HS100" s="27"/>
      <c r="HT100" s="27"/>
      <c r="HU100" s="27"/>
      <c r="HV100" s="27"/>
      <c r="HW100" s="27"/>
      <c r="HX100" s="27"/>
      <c r="HY100" s="27"/>
      <c r="HZ100" s="27"/>
      <c r="IA100" s="27"/>
      <c r="IB100" s="27"/>
      <c r="IC100" s="27"/>
      <c r="ID100" s="27"/>
      <c r="IE100" s="27"/>
      <c r="IF100" s="27"/>
      <c r="IG100" s="27"/>
      <c r="IH100" s="27"/>
      <c r="II100" s="27"/>
      <c r="IJ100" s="27"/>
      <c r="IK100" s="27"/>
      <c r="IL100" s="27"/>
      <c r="IM100" s="27"/>
      <c r="IN100" s="27"/>
      <c r="IO100" s="27"/>
      <c r="IP100" s="27"/>
      <c r="IQ100" s="27"/>
      <c r="IR100" s="27"/>
    </row>
    <row r="101" spans="1:252" s="7" customFormat="1" ht="36" customHeight="1" x14ac:dyDescent="0.2">
      <c r="A101" s="21" t="s">
        <v>99</v>
      </c>
      <c r="B101" s="22" t="s">
        <v>100</v>
      </c>
      <c r="C101" s="29" t="s">
        <v>38</v>
      </c>
      <c r="D101" s="29" t="s">
        <v>142</v>
      </c>
      <c r="E101" s="28" t="s">
        <v>40</v>
      </c>
      <c r="F101" s="28" t="s">
        <v>143</v>
      </c>
      <c r="G101" s="29" t="s">
        <v>42</v>
      </c>
      <c r="H101" s="62" t="s">
        <v>136</v>
      </c>
      <c r="I101" s="63" t="s">
        <v>137</v>
      </c>
      <c r="J101" s="29" t="s">
        <v>51</v>
      </c>
      <c r="K101" s="61">
        <v>0</v>
      </c>
      <c r="L101" s="51">
        <v>140000</v>
      </c>
      <c r="M101" s="51">
        <v>0</v>
      </c>
      <c r="N101" s="51">
        <v>0</v>
      </c>
      <c r="O101" s="51">
        <f t="shared" si="8"/>
        <v>140000</v>
      </c>
      <c r="P101" s="51">
        <v>120578.21</v>
      </c>
      <c r="Q101" s="51">
        <v>120578.21</v>
      </c>
      <c r="R101" s="51">
        <v>120578.21</v>
      </c>
      <c r="S101" s="51"/>
      <c r="T101" s="51"/>
      <c r="U101" s="51"/>
      <c r="V101" s="51"/>
      <c r="W101" s="51"/>
      <c r="X101" s="52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  <c r="GW101" s="27"/>
      <c r="GX101" s="27"/>
      <c r="GY101" s="27"/>
      <c r="GZ101" s="27"/>
      <c r="HA101" s="27"/>
      <c r="HB101" s="27"/>
      <c r="HC101" s="27"/>
      <c r="HD101" s="27"/>
      <c r="HE101" s="27"/>
      <c r="HF101" s="27"/>
      <c r="HG101" s="27"/>
      <c r="HH101" s="27"/>
      <c r="HI101" s="27"/>
      <c r="HJ101" s="27"/>
      <c r="HK101" s="27"/>
      <c r="HL101" s="27"/>
      <c r="HM101" s="27"/>
      <c r="HN101" s="27"/>
      <c r="HO101" s="27"/>
      <c r="HP101" s="27"/>
      <c r="HQ101" s="27"/>
      <c r="HR101" s="27"/>
      <c r="HS101" s="27"/>
      <c r="HT101" s="27"/>
      <c r="HU101" s="27"/>
      <c r="HV101" s="27"/>
      <c r="HW101" s="27"/>
      <c r="HX101" s="27"/>
      <c r="HY101" s="27"/>
      <c r="HZ101" s="27"/>
      <c r="IA101" s="27"/>
      <c r="IB101" s="27"/>
      <c r="IC101" s="27"/>
      <c r="ID101" s="27"/>
      <c r="IE101" s="27"/>
      <c r="IF101" s="27"/>
      <c r="IG101" s="27"/>
      <c r="IH101" s="27"/>
      <c r="II101" s="27"/>
      <c r="IJ101" s="27"/>
      <c r="IK101" s="27"/>
      <c r="IL101" s="27"/>
      <c r="IM101" s="27"/>
      <c r="IN101" s="27"/>
      <c r="IO101" s="27"/>
      <c r="IP101" s="27"/>
      <c r="IQ101" s="27"/>
      <c r="IR101" s="27"/>
    </row>
    <row r="102" spans="1:252" s="7" customFormat="1" ht="36" customHeight="1" x14ac:dyDescent="0.2">
      <c r="A102" s="21" t="s">
        <v>99</v>
      </c>
      <c r="B102" s="22" t="s">
        <v>100</v>
      </c>
      <c r="C102" s="29" t="s">
        <v>38</v>
      </c>
      <c r="D102" s="29" t="s">
        <v>144</v>
      </c>
      <c r="E102" s="28" t="s">
        <v>40</v>
      </c>
      <c r="F102" s="28" t="s">
        <v>145</v>
      </c>
      <c r="G102" s="29" t="s">
        <v>42</v>
      </c>
      <c r="H102" s="29" t="s">
        <v>103</v>
      </c>
      <c r="I102" s="28" t="s">
        <v>104</v>
      </c>
      <c r="J102" s="29" t="s">
        <v>51</v>
      </c>
      <c r="K102" s="61">
        <v>95000</v>
      </c>
      <c r="L102" s="51">
        <v>20000</v>
      </c>
      <c r="M102" s="51">
        <v>0</v>
      </c>
      <c r="N102" s="51">
        <v>0</v>
      </c>
      <c r="O102" s="51">
        <f t="shared" si="8"/>
        <v>115000</v>
      </c>
      <c r="P102" s="51"/>
      <c r="Q102" s="51"/>
      <c r="R102" s="51"/>
      <c r="S102" s="51"/>
      <c r="T102" s="51"/>
      <c r="U102" s="51"/>
      <c r="V102" s="51">
        <v>113963.16</v>
      </c>
      <c r="W102" s="51">
        <v>113963.16</v>
      </c>
      <c r="X102" s="52">
        <v>113963.16</v>
      </c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27"/>
      <c r="EZ102" s="27"/>
      <c r="FA102" s="27"/>
      <c r="FB102" s="27"/>
      <c r="FC102" s="27"/>
      <c r="FD102" s="27"/>
      <c r="FE102" s="27"/>
      <c r="FF102" s="27"/>
      <c r="FG102" s="27"/>
      <c r="FH102" s="27"/>
      <c r="FI102" s="27"/>
      <c r="FJ102" s="27"/>
      <c r="FK102" s="27"/>
      <c r="FL102" s="27"/>
      <c r="FM102" s="27"/>
      <c r="FN102" s="27"/>
      <c r="FO102" s="27"/>
      <c r="FP102" s="27"/>
      <c r="FQ102" s="27"/>
      <c r="FR102" s="27"/>
      <c r="FS102" s="27"/>
      <c r="FT102" s="27"/>
      <c r="FU102" s="27"/>
      <c r="FV102" s="27"/>
      <c r="FW102" s="27"/>
      <c r="FX102" s="27"/>
      <c r="FY102" s="27"/>
      <c r="FZ102" s="27"/>
      <c r="GA102" s="27"/>
      <c r="GB102" s="27"/>
      <c r="GC102" s="27"/>
      <c r="GD102" s="27"/>
      <c r="GE102" s="27"/>
      <c r="GF102" s="27"/>
      <c r="GG102" s="27"/>
      <c r="GH102" s="27"/>
      <c r="GI102" s="27"/>
      <c r="GJ102" s="27"/>
      <c r="GK102" s="27"/>
      <c r="GL102" s="27"/>
      <c r="GM102" s="27"/>
      <c r="GN102" s="27"/>
      <c r="GO102" s="27"/>
      <c r="GP102" s="27"/>
      <c r="GQ102" s="27"/>
      <c r="GR102" s="27"/>
      <c r="GS102" s="27"/>
      <c r="GT102" s="27"/>
      <c r="GU102" s="27"/>
      <c r="GV102" s="27"/>
      <c r="GW102" s="27"/>
      <c r="GX102" s="27"/>
      <c r="GY102" s="27"/>
      <c r="GZ102" s="27"/>
      <c r="HA102" s="27"/>
      <c r="HB102" s="27"/>
      <c r="HC102" s="27"/>
      <c r="HD102" s="27"/>
      <c r="HE102" s="27"/>
      <c r="HF102" s="27"/>
      <c r="HG102" s="27"/>
      <c r="HH102" s="27"/>
      <c r="HI102" s="27"/>
      <c r="HJ102" s="27"/>
      <c r="HK102" s="27"/>
      <c r="HL102" s="27"/>
      <c r="HM102" s="27"/>
      <c r="HN102" s="27"/>
      <c r="HO102" s="27"/>
      <c r="HP102" s="27"/>
      <c r="HQ102" s="27"/>
      <c r="HR102" s="27"/>
      <c r="HS102" s="27"/>
      <c r="HT102" s="27"/>
      <c r="HU102" s="27"/>
      <c r="HV102" s="27"/>
      <c r="HW102" s="27"/>
      <c r="HX102" s="27"/>
      <c r="HY102" s="27"/>
      <c r="HZ102" s="27"/>
      <c r="IA102" s="27"/>
      <c r="IB102" s="27"/>
      <c r="IC102" s="27"/>
      <c r="ID102" s="27"/>
      <c r="IE102" s="27"/>
      <c r="IF102" s="27"/>
      <c r="IG102" s="27"/>
      <c r="IH102" s="27"/>
      <c r="II102" s="27"/>
      <c r="IJ102" s="27"/>
      <c r="IK102" s="27"/>
      <c r="IL102" s="27"/>
      <c r="IM102" s="27"/>
      <c r="IN102" s="27"/>
      <c r="IO102" s="27"/>
      <c r="IP102" s="27"/>
      <c r="IQ102" s="27"/>
      <c r="IR102" s="27"/>
    </row>
    <row r="103" spans="1:252" s="7" customFormat="1" ht="36" customHeight="1" x14ac:dyDescent="0.2">
      <c r="A103" s="21" t="s">
        <v>99</v>
      </c>
      <c r="B103" s="22" t="s">
        <v>100</v>
      </c>
      <c r="C103" s="29" t="s">
        <v>38</v>
      </c>
      <c r="D103" s="29" t="s">
        <v>144</v>
      </c>
      <c r="E103" s="28" t="s">
        <v>40</v>
      </c>
      <c r="F103" s="28" t="s">
        <v>145</v>
      </c>
      <c r="G103" s="29" t="s">
        <v>42</v>
      </c>
      <c r="H103" s="62" t="s">
        <v>136</v>
      </c>
      <c r="I103" s="63" t="s">
        <v>137</v>
      </c>
      <c r="J103" s="29" t="s">
        <v>51</v>
      </c>
      <c r="K103" s="61">
        <v>0</v>
      </c>
      <c r="L103" s="51">
        <v>100000</v>
      </c>
      <c r="M103" s="51">
        <v>0</v>
      </c>
      <c r="N103" s="51">
        <v>0</v>
      </c>
      <c r="O103" s="51">
        <f t="shared" si="8"/>
        <v>100000</v>
      </c>
      <c r="P103" s="51"/>
      <c r="Q103" s="51"/>
      <c r="R103" s="51"/>
      <c r="S103" s="51"/>
      <c r="T103" s="51"/>
      <c r="U103" s="51"/>
      <c r="V103" s="51">
        <v>96312.45</v>
      </c>
      <c r="W103" s="51">
        <v>96312.45</v>
      </c>
      <c r="X103" s="52">
        <v>96312.45</v>
      </c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  <c r="IG103" s="27"/>
      <c r="IH103" s="27"/>
      <c r="II103" s="27"/>
      <c r="IJ103" s="27"/>
      <c r="IK103" s="27"/>
      <c r="IL103" s="27"/>
      <c r="IM103" s="27"/>
      <c r="IN103" s="27"/>
      <c r="IO103" s="27"/>
      <c r="IP103" s="27"/>
      <c r="IQ103" s="27"/>
      <c r="IR103" s="27"/>
    </row>
    <row r="104" spans="1:252" s="7" customFormat="1" ht="36" customHeight="1" x14ac:dyDescent="0.2">
      <c r="A104" s="21" t="s">
        <v>99</v>
      </c>
      <c r="B104" s="22" t="s">
        <v>100</v>
      </c>
      <c r="C104" s="29" t="s">
        <v>38</v>
      </c>
      <c r="D104" s="29" t="s">
        <v>146</v>
      </c>
      <c r="E104" s="28" t="s">
        <v>40</v>
      </c>
      <c r="F104" s="28" t="s">
        <v>147</v>
      </c>
      <c r="G104" s="29" t="s">
        <v>42</v>
      </c>
      <c r="H104" s="29" t="s">
        <v>103</v>
      </c>
      <c r="I104" s="28" t="s">
        <v>104</v>
      </c>
      <c r="J104" s="29" t="s">
        <v>51</v>
      </c>
      <c r="K104" s="61">
        <v>25000</v>
      </c>
      <c r="L104" s="51">
        <v>0</v>
      </c>
      <c r="M104" s="51">
        <v>0</v>
      </c>
      <c r="N104" s="51">
        <v>0</v>
      </c>
      <c r="O104" s="51">
        <f t="shared" si="8"/>
        <v>25000</v>
      </c>
      <c r="P104" s="51">
        <v>17638.27</v>
      </c>
      <c r="Q104" s="51">
        <v>17638.27</v>
      </c>
      <c r="R104" s="51">
        <v>17638.27</v>
      </c>
      <c r="S104" s="51"/>
      <c r="T104" s="51"/>
      <c r="U104" s="51"/>
      <c r="V104" s="51"/>
      <c r="W104" s="51"/>
      <c r="X104" s="52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7"/>
      <c r="IO104" s="27"/>
      <c r="IP104" s="27"/>
      <c r="IQ104" s="27"/>
      <c r="IR104" s="27"/>
    </row>
    <row r="105" spans="1:252" s="7" customFormat="1" ht="36" customHeight="1" x14ac:dyDescent="0.2">
      <c r="A105" s="21" t="s">
        <v>99</v>
      </c>
      <c r="B105" s="22" t="s">
        <v>100</v>
      </c>
      <c r="C105" s="29" t="s">
        <v>38</v>
      </c>
      <c r="D105" s="29" t="s">
        <v>146</v>
      </c>
      <c r="E105" s="28" t="s">
        <v>40</v>
      </c>
      <c r="F105" s="28" t="s">
        <v>147</v>
      </c>
      <c r="G105" s="29" t="s">
        <v>42</v>
      </c>
      <c r="H105" s="62" t="s">
        <v>56</v>
      </c>
      <c r="I105" s="65" t="s">
        <v>57</v>
      </c>
      <c r="J105" s="29" t="s">
        <v>51</v>
      </c>
      <c r="K105" s="61">
        <v>0</v>
      </c>
      <c r="L105" s="51">
        <v>30000</v>
      </c>
      <c r="M105" s="51">
        <v>0</v>
      </c>
      <c r="N105" s="51">
        <v>0</v>
      </c>
      <c r="O105" s="51">
        <f t="shared" si="8"/>
        <v>30000</v>
      </c>
      <c r="P105" s="51">
        <v>1771.65</v>
      </c>
      <c r="Q105" s="51">
        <v>1771.65</v>
      </c>
      <c r="R105" s="51">
        <v>1771.65</v>
      </c>
      <c r="S105" s="51"/>
      <c r="T105" s="51"/>
      <c r="U105" s="51"/>
      <c r="V105" s="51"/>
      <c r="W105" s="51"/>
      <c r="X105" s="52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  <c r="EX105" s="27"/>
      <c r="EY105" s="27"/>
      <c r="EZ105" s="27"/>
      <c r="FA105" s="27"/>
      <c r="FB105" s="27"/>
      <c r="FC105" s="27"/>
      <c r="FD105" s="27"/>
      <c r="FE105" s="27"/>
      <c r="FF105" s="27"/>
      <c r="FG105" s="27"/>
      <c r="FH105" s="27"/>
      <c r="FI105" s="27"/>
      <c r="FJ105" s="27"/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27"/>
      <c r="FX105" s="27"/>
      <c r="FY105" s="27"/>
      <c r="FZ105" s="27"/>
      <c r="GA105" s="27"/>
      <c r="GB105" s="27"/>
      <c r="GC105" s="27"/>
      <c r="GD105" s="27"/>
      <c r="GE105" s="27"/>
      <c r="GF105" s="27"/>
      <c r="GG105" s="27"/>
      <c r="GH105" s="27"/>
      <c r="GI105" s="27"/>
      <c r="GJ105" s="27"/>
      <c r="GK105" s="27"/>
      <c r="GL105" s="27"/>
      <c r="GM105" s="27"/>
      <c r="GN105" s="27"/>
      <c r="GO105" s="27"/>
      <c r="GP105" s="27"/>
      <c r="GQ105" s="27"/>
      <c r="GR105" s="27"/>
      <c r="GS105" s="27"/>
      <c r="GT105" s="27"/>
      <c r="GU105" s="27"/>
      <c r="GV105" s="27"/>
      <c r="GW105" s="27"/>
      <c r="GX105" s="27"/>
      <c r="GY105" s="27"/>
      <c r="GZ105" s="27"/>
      <c r="HA105" s="27"/>
      <c r="HB105" s="27"/>
      <c r="HC105" s="27"/>
      <c r="HD105" s="27"/>
      <c r="HE105" s="27"/>
      <c r="HF105" s="27"/>
      <c r="HG105" s="27"/>
      <c r="HH105" s="27"/>
      <c r="HI105" s="27"/>
      <c r="HJ105" s="27"/>
      <c r="HK105" s="27"/>
      <c r="HL105" s="27"/>
      <c r="HM105" s="27"/>
      <c r="HN105" s="27"/>
      <c r="HO105" s="27"/>
      <c r="HP105" s="27"/>
      <c r="HQ105" s="27"/>
      <c r="HR105" s="27"/>
      <c r="HS105" s="27"/>
      <c r="HT105" s="27"/>
      <c r="HU105" s="27"/>
      <c r="HV105" s="27"/>
      <c r="HW105" s="27"/>
      <c r="HX105" s="27"/>
      <c r="HY105" s="27"/>
      <c r="HZ105" s="27"/>
      <c r="IA105" s="27"/>
      <c r="IB105" s="27"/>
      <c r="IC105" s="27"/>
      <c r="ID105" s="27"/>
      <c r="IE105" s="27"/>
      <c r="IF105" s="27"/>
      <c r="IG105" s="27"/>
      <c r="IH105" s="27"/>
      <c r="II105" s="27"/>
      <c r="IJ105" s="27"/>
      <c r="IK105" s="27"/>
      <c r="IL105" s="27"/>
      <c r="IM105" s="27"/>
      <c r="IN105" s="27"/>
      <c r="IO105" s="27"/>
      <c r="IP105" s="27"/>
      <c r="IQ105" s="27"/>
      <c r="IR105" s="27"/>
    </row>
    <row r="106" spans="1:252" s="7" customFormat="1" ht="36" customHeight="1" x14ac:dyDescent="0.2">
      <c r="A106" s="21" t="s">
        <v>99</v>
      </c>
      <c r="B106" s="22" t="s">
        <v>100</v>
      </c>
      <c r="C106" s="29" t="s">
        <v>38</v>
      </c>
      <c r="D106" s="29" t="s">
        <v>148</v>
      </c>
      <c r="E106" s="28" t="s">
        <v>40</v>
      </c>
      <c r="F106" s="28" t="s">
        <v>149</v>
      </c>
      <c r="G106" s="29" t="s">
        <v>42</v>
      </c>
      <c r="H106" s="29" t="s">
        <v>103</v>
      </c>
      <c r="I106" s="28" t="s">
        <v>104</v>
      </c>
      <c r="J106" s="29" t="s">
        <v>51</v>
      </c>
      <c r="K106" s="61">
        <v>25000</v>
      </c>
      <c r="L106" s="51">
        <v>0</v>
      </c>
      <c r="M106" s="51">
        <v>0</v>
      </c>
      <c r="N106" s="51">
        <v>0</v>
      </c>
      <c r="O106" s="51">
        <f t="shared" si="8"/>
        <v>25000</v>
      </c>
      <c r="P106" s="51">
        <v>6518.59</v>
      </c>
      <c r="Q106" s="51">
        <v>6518.59</v>
      </c>
      <c r="R106" s="51">
        <v>6518.59</v>
      </c>
      <c r="S106" s="51"/>
      <c r="T106" s="51"/>
      <c r="U106" s="51"/>
      <c r="V106" s="51"/>
      <c r="W106" s="51"/>
      <c r="X106" s="52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  <c r="GP106" s="27"/>
      <c r="GQ106" s="27"/>
      <c r="GR106" s="27"/>
      <c r="GS106" s="27"/>
      <c r="GT106" s="27"/>
      <c r="GU106" s="27"/>
      <c r="GV106" s="27"/>
      <c r="GW106" s="27"/>
      <c r="GX106" s="27"/>
      <c r="GY106" s="27"/>
      <c r="GZ106" s="27"/>
      <c r="HA106" s="27"/>
      <c r="HB106" s="27"/>
      <c r="HC106" s="27"/>
      <c r="HD106" s="27"/>
      <c r="HE106" s="27"/>
      <c r="HF106" s="27"/>
      <c r="HG106" s="27"/>
      <c r="HH106" s="27"/>
      <c r="HI106" s="27"/>
      <c r="HJ106" s="27"/>
      <c r="HK106" s="27"/>
      <c r="HL106" s="27"/>
      <c r="HM106" s="27"/>
      <c r="HN106" s="27"/>
      <c r="HO106" s="27"/>
      <c r="HP106" s="27"/>
      <c r="HQ106" s="27"/>
      <c r="HR106" s="27"/>
      <c r="HS106" s="27"/>
      <c r="HT106" s="27"/>
      <c r="HU106" s="27"/>
      <c r="HV106" s="27"/>
      <c r="HW106" s="27"/>
      <c r="HX106" s="27"/>
      <c r="HY106" s="27"/>
      <c r="HZ106" s="27"/>
      <c r="IA106" s="27"/>
      <c r="IB106" s="27"/>
      <c r="IC106" s="27"/>
      <c r="ID106" s="27"/>
      <c r="IE106" s="27"/>
      <c r="IF106" s="27"/>
      <c r="IG106" s="27"/>
      <c r="IH106" s="27"/>
      <c r="II106" s="27"/>
      <c r="IJ106" s="27"/>
      <c r="IK106" s="27"/>
      <c r="IL106" s="27"/>
      <c r="IM106" s="27"/>
      <c r="IN106" s="27"/>
      <c r="IO106" s="27"/>
      <c r="IP106" s="27"/>
      <c r="IQ106" s="27"/>
      <c r="IR106" s="27"/>
    </row>
    <row r="107" spans="1:252" s="7" customFormat="1" ht="36" customHeight="1" x14ac:dyDescent="0.2">
      <c r="A107" s="21" t="s">
        <v>99</v>
      </c>
      <c r="B107" s="22" t="s">
        <v>100</v>
      </c>
      <c r="C107" s="29" t="s">
        <v>38</v>
      </c>
      <c r="D107" s="29" t="s">
        <v>150</v>
      </c>
      <c r="E107" s="28" t="s">
        <v>40</v>
      </c>
      <c r="F107" s="28" t="s">
        <v>151</v>
      </c>
      <c r="G107" s="29" t="s">
        <v>42</v>
      </c>
      <c r="H107" s="29" t="s">
        <v>103</v>
      </c>
      <c r="I107" s="28" t="s">
        <v>104</v>
      </c>
      <c r="J107" s="29" t="s">
        <v>51</v>
      </c>
      <c r="K107" s="61">
        <v>542000</v>
      </c>
      <c r="L107" s="51">
        <v>-15000</v>
      </c>
      <c r="M107" s="51">
        <v>0</v>
      </c>
      <c r="N107" s="51">
        <v>0</v>
      </c>
      <c r="O107" s="51">
        <f t="shared" si="8"/>
        <v>527000</v>
      </c>
      <c r="P107" s="51">
        <v>502858.63</v>
      </c>
      <c r="Q107" s="51">
        <v>502858.63</v>
      </c>
      <c r="R107" s="51">
        <v>502858.63</v>
      </c>
      <c r="S107" s="51"/>
      <c r="T107" s="51"/>
      <c r="U107" s="51"/>
      <c r="V107" s="51"/>
      <c r="W107" s="51"/>
      <c r="X107" s="52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7"/>
      <c r="FA107" s="27"/>
      <c r="FB107" s="27"/>
      <c r="FC107" s="27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27"/>
      <c r="FX107" s="27"/>
      <c r="FY107" s="27"/>
      <c r="FZ107" s="27"/>
      <c r="GA107" s="27"/>
      <c r="GB107" s="27"/>
      <c r="GC107" s="27"/>
      <c r="GD107" s="27"/>
      <c r="GE107" s="27"/>
      <c r="GF107" s="27"/>
      <c r="GG107" s="27"/>
      <c r="GH107" s="27"/>
      <c r="GI107" s="27"/>
      <c r="GJ107" s="27"/>
      <c r="GK107" s="27"/>
      <c r="GL107" s="27"/>
      <c r="GM107" s="27"/>
      <c r="GN107" s="27"/>
      <c r="GO107" s="27"/>
      <c r="GP107" s="27"/>
      <c r="GQ107" s="27"/>
      <c r="GR107" s="27"/>
      <c r="GS107" s="27"/>
      <c r="GT107" s="27"/>
      <c r="GU107" s="27"/>
      <c r="GV107" s="27"/>
      <c r="GW107" s="27"/>
      <c r="GX107" s="27"/>
      <c r="GY107" s="27"/>
      <c r="GZ107" s="27"/>
      <c r="HA107" s="27"/>
      <c r="HB107" s="27"/>
      <c r="HC107" s="27"/>
      <c r="HD107" s="27"/>
      <c r="HE107" s="27"/>
      <c r="HF107" s="27"/>
      <c r="HG107" s="27"/>
      <c r="HH107" s="27"/>
      <c r="HI107" s="27"/>
      <c r="HJ107" s="27"/>
      <c r="HK107" s="27"/>
      <c r="HL107" s="27"/>
      <c r="HM107" s="27"/>
      <c r="HN107" s="27"/>
      <c r="HO107" s="27"/>
      <c r="HP107" s="27"/>
      <c r="HQ107" s="27"/>
      <c r="HR107" s="27"/>
      <c r="HS107" s="27"/>
      <c r="HT107" s="27"/>
      <c r="HU107" s="27"/>
      <c r="HV107" s="27"/>
      <c r="HW107" s="27"/>
      <c r="HX107" s="27"/>
      <c r="HY107" s="27"/>
      <c r="HZ107" s="27"/>
      <c r="IA107" s="27"/>
      <c r="IB107" s="27"/>
      <c r="IC107" s="27"/>
      <c r="ID107" s="27"/>
      <c r="IE107" s="27"/>
      <c r="IF107" s="27"/>
      <c r="IG107" s="27"/>
      <c r="IH107" s="27"/>
      <c r="II107" s="27"/>
      <c r="IJ107" s="27"/>
      <c r="IK107" s="27"/>
      <c r="IL107" s="27"/>
      <c r="IM107" s="27"/>
      <c r="IN107" s="27"/>
      <c r="IO107" s="27"/>
      <c r="IP107" s="27"/>
      <c r="IQ107" s="27"/>
      <c r="IR107" s="27"/>
    </row>
    <row r="108" spans="1:252" s="7" customFormat="1" ht="36" customHeight="1" x14ac:dyDescent="0.2">
      <c r="A108" s="21" t="s">
        <v>99</v>
      </c>
      <c r="B108" s="22" t="s">
        <v>100</v>
      </c>
      <c r="C108" s="29" t="s">
        <v>38</v>
      </c>
      <c r="D108" s="29" t="s">
        <v>150</v>
      </c>
      <c r="E108" s="28" t="s">
        <v>40</v>
      </c>
      <c r="F108" s="28" t="s">
        <v>151</v>
      </c>
      <c r="G108" s="29" t="s">
        <v>42</v>
      </c>
      <c r="H108" s="62" t="s">
        <v>56</v>
      </c>
      <c r="I108" s="65" t="s">
        <v>57</v>
      </c>
      <c r="J108" s="29" t="s">
        <v>51</v>
      </c>
      <c r="K108" s="61">
        <v>0</v>
      </c>
      <c r="L108" s="51">
        <v>537600</v>
      </c>
      <c r="M108" s="51">
        <v>0</v>
      </c>
      <c r="N108" s="51">
        <v>0</v>
      </c>
      <c r="O108" s="51">
        <f t="shared" si="8"/>
        <v>537600</v>
      </c>
      <c r="P108" s="51">
        <v>532595.67000000004</v>
      </c>
      <c r="Q108" s="51">
        <v>532595.67000000004</v>
      </c>
      <c r="R108" s="51">
        <v>521218.47</v>
      </c>
      <c r="S108" s="51"/>
      <c r="T108" s="51"/>
      <c r="U108" s="51"/>
      <c r="V108" s="51"/>
      <c r="W108" s="51"/>
      <c r="X108" s="52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7"/>
      <c r="FA108" s="27"/>
      <c r="FB108" s="27"/>
      <c r="FC108" s="27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  <c r="FO108" s="27"/>
      <c r="FP108" s="27"/>
      <c r="FQ108" s="27"/>
      <c r="FR108" s="27"/>
      <c r="FS108" s="27"/>
      <c r="FT108" s="27"/>
      <c r="FU108" s="27"/>
      <c r="FV108" s="27"/>
      <c r="FW108" s="27"/>
      <c r="FX108" s="27"/>
      <c r="FY108" s="27"/>
      <c r="FZ108" s="27"/>
      <c r="GA108" s="27"/>
      <c r="GB108" s="27"/>
      <c r="GC108" s="27"/>
      <c r="GD108" s="27"/>
      <c r="GE108" s="27"/>
      <c r="GF108" s="27"/>
      <c r="GG108" s="27"/>
      <c r="GH108" s="27"/>
      <c r="GI108" s="27"/>
      <c r="GJ108" s="27"/>
      <c r="GK108" s="27"/>
      <c r="GL108" s="27"/>
      <c r="GM108" s="27"/>
      <c r="GN108" s="27"/>
      <c r="GO108" s="27"/>
      <c r="GP108" s="27"/>
      <c r="GQ108" s="27"/>
      <c r="GR108" s="27"/>
      <c r="GS108" s="27"/>
      <c r="GT108" s="27"/>
      <c r="GU108" s="27"/>
      <c r="GV108" s="27"/>
      <c r="GW108" s="27"/>
      <c r="GX108" s="27"/>
      <c r="GY108" s="27"/>
      <c r="GZ108" s="27"/>
      <c r="HA108" s="27"/>
      <c r="HB108" s="27"/>
      <c r="HC108" s="27"/>
      <c r="HD108" s="27"/>
      <c r="HE108" s="27"/>
      <c r="HF108" s="27"/>
      <c r="HG108" s="27"/>
      <c r="HH108" s="27"/>
      <c r="HI108" s="27"/>
      <c r="HJ108" s="27"/>
      <c r="HK108" s="27"/>
      <c r="HL108" s="27"/>
      <c r="HM108" s="27"/>
      <c r="HN108" s="27"/>
      <c r="HO108" s="27"/>
      <c r="HP108" s="27"/>
      <c r="HQ108" s="27"/>
      <c r="HR108" s="27"/>
      <c r="HS108" s="27"/>
      <c r="HT108" s="27"/>
      <c r="HU108" s="27"/>
      <c r="HV108" s="27"/>
      <c r="HW108" s="27"/>
      <c r="HX108" s="27"/>
      <c r="HY108" s="27"/>
      <c r="HZ108" s="27"/>
      <c r="IA108" s="27"/>
      <c r="IB108" s="27"/>
      <c r="IC108" s="27"/>
      <c r="ID108" s="27"/>
      <c r="IE108" s="27"/>
      <c r="IF108" s="27"/>
      <c r="IG108" s="27"/>
      <c r="IH108" s="27"/>
      <c r="II108" s="27"/>
      <c r="IJ108" s="27"/>
      <c r="IK108" s="27"/>
      <c r="IL108" s="27"/>
      <c r="IM108" s="27"/>
      <c r="IN108" s="27"/>
      <c r="IO108" s="27"/>
      <c r="IP108" s="27"/>
      <c r="IQ108" s="27"/>
      <c r="IR108" s="27"/>
    </row>
    <row r="109" spans="1:252" s="7" customFormat="1" ht="36" customHeight="1" x14ac:dyDescent="0.2">
      <c r="A109" s="21" t="s">
        <v>99</v>
      </c>
      <c r="B109" s="22" t="s">
        <v>100</v>
      </c>
      <c r="C109" s="29" t="s">
        <v>38</v>
      </c>
      <c r="D109" s="29" t="s">
        <v>150</v>
      </c>
      <c r="E109" s="28" t="s">
        <v>40</v>
      </c>
      <c r="F109" s="28" t="s">
        <v>151</v>
      </c>
      <c r="G109" s="29" t="s">
        <v>42</v>
      </c>
      <c r="H109" s="62" t="s">
        <v>136</v>
      </c>
      <c r="I109" s="63" t="s">
        <v>137</v>
      </c>
      <c r="J109" s="29" t="s">
        <v>51</v>
      </c>
      <c r="K109" s="61">
        <v>0</v>
      </c>
      <c r="L109" s="51">
        <v>89600</v>
      </c>
      <c r="M109" s="51">
        <v>0</v>
      </c>
      <c r="N109" s="51">
        <v>0</v>
      </c>
      <c r="O109" s="51">
        <f t="shared" si="8"/>
        <v>89600</v>
      </c>
      <c r="P109" s="51">
        <v>35868</v>
      </c>
      <c r="Q109" s="51">
        <v>35868</v>
      </c>
      <c r="R109" s="51">
        <v>35868</v>
      </c>
      <c r="S109" s="51"/>
      <c r="T109" s="51"/>
      <c r="U109" s="51"/>
      <c r="V109" s="51"/>
      <c r="W109" s="51"/>
      <c r="X109" s="52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27"/>
      <c r="HJ109" s="27"/>
      <c r="HK109" s="27"/>
      <c r="HL109" s="27"/>
      <c r="HM109" s="27"/>
      <c r="HN109" s="27"/>
      <c r="HO109" s="27"/>
      <c r="HP109" s="27"/>
      <c r="HQ109" s="27"/>
      <c r="HR109" s="27"/>
      <c r="HS109" s="27"/>
      <c r="HT109" s="27"/>
      <c r="HU109" s="27"/>
      <c r="HV109" s="27"/>
      <c r="HW109" s="27"/>
      <c r="HX109" s="27"/>
      <c r="HY109" s="27"/>
      <c r="HZ109" s="27"/>
      <c r="IA109" s="27"/>
      <c r="IB109" s="27"/>
      <c r="IC109" s="27"/>
      <c r="ID109" s="27"/>
      <c r="IE109" s="27"/>
      <c r="IF109" s="27"/>
      <c r="IG109" s="27"/>
      <c r="IH109" s="27"/>
      <c r="II109" s="27"/>
      <c r="IJ109" s="27"/>
      <c r="IK109" s="27"/>
      <c r="IL109" s="27"/>
      <c r="IM109" s="27"/>
      <c r="IN109" s="27"/>
      <c r="IO109" s="27"/>
      <c r="IP109" s="27"/>
      <c r="IQ109" s="27"/>
      <c r="IR109" s="27"/>
    </row>
    <row r="110" spans="1:252" s="7" customFormat="1" ht="36" customHeight="1" x14ac:dyDescent="0.2">
      <c r="A110" s="21" t="s">
        <v>99</v>
      </c>
      <c r="B110" s="22" t="s">
        <v>100</v>
      </c>
      <c r="C110" s="29" t="s">
        <v>38</v>
      </c>
      <c r="D110" s="29" t="s">
        <v>152</v>
      </c>
      <c r="E110" s="28" t="s">
        <v>153</v>
      </c>
      <c r="F110" s="28" t="s">
        <v>154</v>
      </c>
      <c r="G110" s="29" t="s">
        <v>42</v>
      </c>
      <c r="H110" s="29" t="s">
        <v>43</v>
      </c>
      <c r="I110" s="28" t="s">
        <v>44</v>
      </c>
      <c r="J110" s="29" t="s">
        <v>128</v>
      </c>
      <c r="K110" s="61">
        <v>30000</v>
      </c>
      <c r="L110" s="51">
        <v>-171.61</v>
      </c>
      <c r="M110" s="51">
        <v>0</v>
      </c>
      <c r="N110" s="51">
        <v>0</v>
      </c>
      <c r="O110" s="51">
        <f t="shared" si="8"/>
        <v>29828.39</v>
      </c>
      <c r="P110" s="51"/>
      <c r="Q110" s="51"/>
      <c r="R110" s="51"/>
      <c r="S110" s="51"/>
      <c r="T110" s="51"/>
      <c r="U110" s="51"/>
      <c r="V110" s="51">
        <v>29530.46</v>
      </c>
      <c r="W110" s="51">
        <v>29530.46</v>
      </c>
      <c r="X110" s="52">
        <v>5544.46</v>
      </c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27"/>
      <c r="HX110" s="27"/>
      <c r="HY110" s="27"/>
      <c r="HZ110" s="27"/>
      <c r="IA110" s="27"/>
      <c r="IB110" s="27"/>
      <c r="IC110" s="27"/>
      <c r="ID110" s="27"/>
      <c r="IE110" s="27"/>
      <c r="IF110" s="27"/>
      <c r="IG110" s="27"/>
      <c r="IH110" s="27"/>
      <c r="II110" s="27"/>
      <c r="IJ110" s="27"/>
      <c r="IK110" s="27"/>
      <c r="IL110" s="27"/>
      <c r="IM110" s="27"/>
      <c r="IN110" s="27"/>
      <c r="IO110" s="27"/>
      <c r="IP110" s="27"/>
      <c r="IQ110" s="27"/>
      <c r="IR110" s="27"/>
    </row>
    <row r="111" spans="1:252" s="7" customFormat="1" ht="36" customHeight="1" x14ac:dyDescent="0.2">
      <c r="A111" s="21" t="s">
        <v>99</v>
      </c>
      <c r="B111" s="22" t="s">
        <v>100</v>
      </c>
      <c r="C111" s="29" t="s">
        <v>38</v>
      </c>
      <c r="D111" s="29" t="s">
        <v>152</v>
      </c>
      <c r="E111" s="28" t="s">
        <v>153</v>
      </c>
      <c r="F111" s="28" t="s">
        <v>154</v>
      </c>
      <c r="G111" s="29" t="s">
        <v>42</v>
      </c>
      <c r="H111" s="29" t="s">
        <v>103</v>
      </c>
      <c r="I111" s="28" t="s">
        <v>104</v>
      </c>
      <c r="J111" s="29" t="s">
        <v>51</v>
      </c>
      <c r="K111" s="61">
        <v>335011</v>
      </c>
      <c r="L111" s="51">
        <v>-119000</v>
      </c>
      <c r="M111" s="51">
        <v>0</v>
      </c>
      <c r="N111" s="51">
        <v>0</v>
      </c>
      <c r="O111" s="51">
        <f t="shared" si="8"/>
        <v>216011</v>
      </c>
      <c r="P111" s="51"/>
      <c r="Q111" s="51"/>
      <c r="R111" s="51"/>
      <c r="S111" s="51"/>
      <c r="T111" s="51"/>
      <c r="U111" s="51"/>
      <c r="V111" s="51">
        <v>143661.25</v>
      </c>
      <c r="W111" s="51">
        <v>143661.25</v>
      </c>
      <c r="X111" s="52">
        <v>143661.25</v>
      </c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7"/>
      <c r="GE111" s="27"/>
      <c r="GF111" s="27"/>
      <c r="GG111" s="27"/>
      <c r="GH111" s="27"/>
      <c r="GI111" s="27"/>
      <c r="GJ111" s="27"/>
      <c r="GK111" s="27"/>
      <c r="GL111" s="27"/>
      <c r="GM111" s="27"/>
      <c r="GN111" s="27"/>
      <c r="GO111" s="27"/>
      <c r="GP111" s="27"/>
      <c r="GQ111" s="27"/>
      <c r="GR111" s="27"/>
      <c r="GS111" s="27"/>
      <c r="GT111" s="27"/>
      <c r="GU111" s="27"/>
      <c r="GV111" s="27"/>
      <c r="GW111" s="27"/>
      <c r="GX111" s="27"/>
      <c r="GY111" s="27"/>
      <c r="GZ111" s="27"/>
      <c r="HA111" s="27"/>
      <c r="HB111" s="27"/>
      <c r="HC111" s="27"/>
      <c r="HD111" s="27"/>
      <c r="HE111" s="27"/>
      <c r="HF111" s="27"/>
      <c r="HG111" s="27"/>
      <c r="HH111" s="27"/>
      <c r="HI111" s="27"/>
      <c r="HJ111" s="27"/>
      <c r="HK111" s="27"/>
      <c r="HL111" s="27"/>
      <c r="HM111" s="27"/>
      <c r="HN111" s="27"/>
      <c r="HO111" s="27"/>
      <c r="HP111" s="27"/>
      <c r="HQ111" s="27"/>
      <c r="HR111" s="27"/>
      <c r="HS111" s="27"/>
      <c r="HT111" s="27"/>
      <c r="HU111" s="27"/>
      <c r="HV111" s="27"/>
      <c r="HW111" s="27"/>
      <c r="HX111" s="27"/>
      <c r="HY111" s="27"/>
      <c r="HZ111" s="27"/>
      <c r="IA111" s="27"/>
      <c r="IB111" s="27"/>
      <c r="IC111" s="27"/>
      <c r="ID111" s="27"/>
      <c r="IE111" s="27"/>
      <c r="IF111" s="27"/>
      <c r="IG111" s="27"/>
      <c r="IH111" s="27"/>
      <c r="II111" s="27"/>
      <c r="IJ111" s="27"/>
      <c r="IK111" s="27"/>
      <c r="IL111" s="27"/>
      <c r="IM111" s="27"/>
      <c r="IN111" s="27"/>
      <c r="IO111" s="27"/>
      <c r="IP111" s="27"/>
      <c r="IQ111" s="27"/>
      <c r="IR111" s="27"/>
    </row>
    <row r="112" spans="1:252" s="7" customFormat="1" ht="36" customHeight="1" x14ac:dyDescent="0.2">
      <c r="A112" s="21" t="s">
        <v>99</v>
      </c>
      <c r="B112" s="22" t="s">
        <v>100</v>
      </c>
      <c r="C112" s="29" t="s">
        <v>38</v>
      </c>
      <c r="D112" s="29" t="s">
        <v>152</v>
      </c>
      <c r="E112" s="28" t="s">
        <v>153</v>
      </c>
      <c r="F112" s="28" t="s">
        <v>154</v>
      </c>
      <c r="G112" s="29" t="s">
        <v>42</v>
      </c>
      <c r="H112" s="29" t="s">
        <v>103</v>
      </c>
      <c r="I112" s="28" t="s">
        <v>104</v>
      </c>
      <c r="J112" s="29" t="s">
        <v>128</v>
      </c>
      <c r="K112" s="61">
        <v>0</v>
      </c>
      <c r="L112" s="51">
        <f>119000-95000</f>
        <v>24000</v>
      </c>
      <c r="M112" s="51">
        <v>0</v>
      </c>
      <c r="N112" s="51">
        <v>0</v>
      </c>
      <c r="O112" s="51">
        <f t="shared" si="8"/>
        <v>24000</v>
      </c>
      <c r="P112" s="51"/>
      <c r="Q112" s="51"/>
      <c r="R112" s="51"/>
      <c r="S112" s="51"/>
      <c r="T112" s="51"/>
      <c r="U112" s="51"/>
      <c r="V112" s="51">
        <v>0</v>
      </c>
      <c r="W112" s="51">
        <v>0</v>
      </c>
      <c r="X112" s="52">
        <v>0</v>
      </c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  <c r="HL112" s="27"/>
      <c r="HM112" s="27"/>
      <c r="HN112" s="27"/>
      <c r="HO112" s="27"/>
      <c r="HP112" s="27"/>
      <c r="HQ112" s="27"/>
      <c r="HR112" s="27"/>
      <c r="HS112" s="27"/>
      <c r="HT112" s="27"/>
      <c r="HU112" s="27"/>
      <c r="HV112" s="27"/>
      <c r="HW112" s="27"/>
      <c r="HX112" s="27"/>
      <c r="HY112" s="27"/>
      <c r="HZ112" s="27"/>
      <c r="IA112" s="27"/>
      <c r="IB112" s="27"/>
      <c r="IC112" s="27"/>
      <c r="ID112" s="27"/>
      <c r="IE112" s="27"/>
      <c r="IF112" s="27"/>
      <c r="IG112" s="27"/>
      <c r="IH112" s="27"/>
      <c r="II112" s="27"/>
      <c r="IJ112" s="27"/>
      <c r="IK112" s="27"/>
      <c r="IL112" s="27"/>
      <c r="IM112" s="27"/>
      <c r="IN112" s="27"/>
      <c r="IO112" s="27"/>
      <c r="IP112" s="27"/>
      <c r="IQ112" s="27"/>
      <c r="IR112" s="27"/>
    </row>
    <row r="113" spans="1:252" s="7" customFormat="1" ht="36" customHeight="1" x14ac:dyDescent="0.2">
      <c r="A113" s="21" t="s">
        <v>99</v>
      </c>
      <c r="B113" s="22" t="s">
        <v>100</v>
      </c>
      <c r="C113" s="29" t="s">
        <v>38</v>
      </c>
      <c r="D113" s="29" t="s">
        <v>155</v>
      </c>
      <c r="E113" s="28" t="s">
        <v>153</v>
      </c>
      <c r="F113" s="28" t="s">
        <v>156</v>
      </c>
      <c r="G113" s="29" t="s">
        <v>42</v>
      </c>
      <c r="H113" s="29" t="s">
        <v>103</v>
      </c>
      <c r="I113" s="28" t="s">
        <v>104</v>
      </c>
      <c r="J113" s="29" t="s">
        <v>51</v>
      </c>
      <c r="K113" s="61">
        <v>120000</v>
      </c>
      <c r="L113" s="51">
        <v>-105000</v>
      </c>
      <c r="M113" s="51">
        <v>0</v>
      </c>
      <c r="N113" s="51">
        <v>0</v>
      </c>
      <c r="O113" s="51">
        <f t="shared" si="8"/>
        <v>15000</v>
      </c>
      <c r="P113" s="51"/>
      <c r="Q113" s="51"/>
      <c r="R113" s="51"/>
      <c r="S113" s="51"/>
      <c r="T113" s="51"/>
      <c r="U113" s="51"/>
      <c r="V113" s="51">
        <v>496.67</v>
      </c>
      <c r="W113" s="51">
        <v>496.67</v>
      </c>
      <c r="X113" s="52">
        <v>496.67</v>
      </c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  <c r="GP113" s="27"/>
      <c r="GQ113" s="27"/>
      <c r="GR113" s="27"/>
      <c r="GS113" s="27"/>
      <c r="GT113" s="27"/>
      <c r="GU113" s="27"/>
      <c r="GV113" s="27"/>
      <c r="GW113" s="27"/>
      <c r="GX113" s="27"/>
      <c r="GY113" s="27"/>
      <c r="GZ113" s="27"/>
      <c r="HA113" s="27"/>
      <c r="HB113" s="27"/>
      <c r="HC113" s="27"/>
      <c r="HD113" s="27"/>
      <c r="HE113" s="27"/>
      <c r="HF113" s="27"/>
      <c r="HG113" s="27"/>
      <c r="HH113" s="27"/>
      <c r="HI113" s="27"/>
      <c r="HJ113" s="27"/>
      <c r="HK113" s="27"/>
      <c r="HL113" s="27"/>
      <c r="HM113" s="27"/>
      <c r="HN113" s="27"/>
      <c r="HO113" s="27"/>
      <c r="HP113" s="27"/>
      <c r="HQ113" s="27"/>
      <c r="HR113" s="27"/>
      <c r="HS113" s="27"/>
      <c r="HT113" s="27"/>
      <c r="HU113" s="27"/>
      <c r="HV113" s="27"/>
      <c r="HW113" s="27"/>
      <c r="HX113" s="27"/>
      <c r="HY113" s="27"/>
      <c r="HZ113" s="27"/>
      <c r="IA113" s="27"/>
      <c r="IB113" s="27"/>
      <c r="IC113" s="27"/>
      <c r="ID113" s="27"/>
      <c r="IE113" s="27"/>
      <c r="IF113" s="27"/>
      <c r="IG113" s="27"/>
      <c r="IH113" s="27"/>
      <c r="II113" s="27"/>
      <c r="IJ113" s="27"/>
      <c r="IK113" s="27"/>
      <c r="IL113" s="27"/>
      <c r="IM113" s="27"/>
      <c r="IN113" s="27"/>
      <c r="IO113" s="27"/>
      <c r="IP113" s="27"/>
      <c r="IQ113" s="27"/>
      <c r="IR113" s="27"/>
    </row>
    <row r="114" spans="1:252" s="7" customFormat="1" ht="36" customHeight="1" x14ac:dyDescent="0.2">
      <c r="A114" s="21" t="s">
        <v>99</v>
      </c>
      <c r="B114" s="22" t="s">
        <v>100</v>
      </c>
      <c r="C114" s="29" t="s">
        <v>38</v>
      </c>
      <c r="D114" s="29" t="s">
        <v>157</v>
      </c>
      <c r="E114" s="28" t="s">
        <v>158</v>
      </c>
      <c r="F114" s="28" t="s">
        <v>159</v>
      </c>
      <c r="G114" s="29" t="s">
        <v>42</v>
      </c>
      <c r="H114" s="29" t="s">
        <v>43</v>
      </c>
      <c r="I114" s="28" t="s">
        <v>44</v>
      </c>
      <c r="J114" s="29" t="s">
        <v>128</v>
      </c>
      <c r="K114" s="61">
        <v>4420000</v>
      </c>
      <c r="L114" s="51">
        <v>-2795764.27</v>
      </c>
      <c r="M114" s="51">
        <v>0</v>
      </c>
      <c r="N114" s="51">
        <v>0</v>
      </c>
      <c r="O114" s="51">
        <f t="shared" si="8"/>
        <v>1624235.73</v>
      </c>
      <c r="P114" s="51">
        <v>1283330.5</v>
      </c>
      <c r="Q114" s="51">
        <v>1283330.5</v>
      </c>
      <c r="R114" s="51">
        <v>1224526.6399999999</v>
      </c>
      <c r="S114" s="51"/>
      <c r="T114" s="51"/>
      <c r="U114" s="51"/>
      <c r="V114" s="51"/>
      <c r="W114" s="51"/>
      <c r="X114" s="52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27"/>
      <c r="HJ114" s="27"/>
      <c r="HK114" s="27"/>
      <c r="HL114" s="27"/>
      <c r="HM114" s="27"/>
      <c r="HN114" s="27"/>
      <c r="HO114" s="27"/>
      <c r="HP114" s="27"/>
      <c r="HQ114" s="27"/>
      <c r="HR114" s="27"/>
      <c r="HS114" s="27"/>
      <c r="HT114" s="27"/>
      <c r="HU114" s="27"/>
      <c r="HV114" s="27"/>
      <c r="HW114" s="27"/>
      <c r="HX114" s="27"/>
      <c r="HY114" s="27"/>
      <c r="HZ114" s="27"/>
      <c r="IA114" s="27"/>
      <c r="IB114" s="27"/>
      <c r="IC114" s="27"/>
      <c r="ID114" s="27"/>
      <c r="IE114" s="27"/>
      <c r="IF114" s="27"/>
      <c r="IG114" s="27"/>
      <c r="IH114" s="27"/>
      <c r="II114" s="27"/>
      <c r="IJ114" s="27"/>
      <c r="IK114" s="27"/>
      <c r="IL114" s="27"/>
      <c r="IM114" s="27"/>
      <c r="IN114" s="27"/>
      <c r="IO114" s="27"/>
      <c r="IP114" s="27"/>
      <c r="IQ114" s="27"/>
      <c r="IR114" s="27"/>
    </row>
    <row r="115" spans="1:252" s="7" customFormat="1" ht="36" customHeight="1" x14ac:dyDescent="0.2">
      <c r="A115" s="21" t="s">
        <v>99</v>
      </c>
      <c r="B115" s="22" t="s">
        <v>100</v>
      </c>
      <c r="C115" s="29" t="s">
        <v>38</v>
      </c>
      <c r="D115" s="29" t="s">
        <v>157</v>
      </c>
      <c r="E115" s="28" t="s">
        <v>158</v>
      </c>
      <c r="F115" s="28" t="s">
        <v>159</v>
      </c>
      <c r="G115" s="29" t="s">
        <v>42</v>
      </c>
      <c r="H115" s="29" t="s">
        <v>43</v>
      </c>
      <c r="I115" s="28" t="s">
        <v>44</v>
      </c>
      <c r="J115" s="29" t="s">
        <v>160</v>
      </c>
      <c r="K115" s="61">
        <v>620673</v>
      </c>
      <c r="L115" s="51">
        <v>-620673</v>
      </c>
      <c r="M115" s="51">
        <v>0</v>
      </c>
      <c r="N115" s="51">
        <v>0</v>
      </c>
      <c r="O115" s="51">
        <f t="shared" si="8"/>
        <v>0</v>
      </c>
      <c r="P115" s="51">
        <v>0</v>
      </c>
      <c r="Q115" s="51">
        <v>0</v>
      </c>
      <c r="R115" s="51">
        <v>0</v>
      </c>
      <c r="S115" s="51"/>
      <c r="T115" s="51"/>
      <c r="U115" s="51"/>
      <c r="V115" s="51"/>
      <c r="W115" s="51"/>
      <c r="X115" s="52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  <c r="GP115" s="27"/>
      <c r="GQ115" s="27"/>
      <c r="GR115" s="27"/>
      <c r="GS115" s="27"/>
      <c r="GT115" s="27"/>
      <c r="GU115" s="27"/>
      <c r="GV115" s="27"/>
      <c r="GW115" s="27"/>
      <c r="GX115" s="27"/>
      <c r="GY115" s="27"/>
      <c r="GZ115" s="27"/>
      <c r="HA115" s="27"/>
      <c r="HB115" s="27"/>
      <c r="HC115" s="27"/>
      <c r="HD115" s="27"/>
      <c r="HE115" s="27"/>
      <c r="HF115" s="27"/>
      <c r="HG115" s="27"/>
      <c r="HH115" s="27"/>
      <c r="HI115" s="27"/>
      <c r="HJ115" s="27"/>
      <c r="HK115" s="27"/>
      <c r="HL115" s="27"/>
      <c r="HM115" s="27"/>
      <c r="HN115" s="27"/>
      <c r="HO115" s="27"/>
      <c r="HP115" s="27"/>
      <c r="HQ115" s="27"/>
      <c r="HR115" s="27"/>
      <c r="HS115" s="27"/>
      <c r="HT115" s="27"/>
      <c r="HU115" s="27"/>
      <c r="HV115" s="27"/>
      <c r="HW115" s="27"/>
      <c r="HX115" s="27"/>
      <c r="HY115" s="27"/>
      <c r="HZ115" s="27"/>
      <c r="IA115" s="27"/>
      <c r="IB115" s="27"/>
      <c r="IC115" s="27"/>
      <c r="ID115" s="27"/>
      <c r="IE115" s="27"/>
      <c r="IF115" s="27"/>
      <c r="IG115" s="27"/>
      <c r="IH115" s="27"/>
      <c r="II115" s="27"/>
      <c r="IJ115" s="27"/>
      <c r="IK115" s="27"/>
      <c r="IL115" s="27"/>
      <c r="IM115" s="27"/>
      <c r="IN115" s="27"/>
      <c r="IO115" s="27"/>
      <c r="IP115" s="27"/>
      <c r="IQ115" s="27"/>
      <c r="IR115" s="27"/>
    </row>
    <row r="116" spans="1:252" s="7" customFormat="1" ht="36" customHeight="1" x14ac:dyDescent="0.2">
      <c r="A116" s="21" t="s">
        <v>99</v>
      </c>
      <c r="B116" s="22" t="s">
        <v>100</v>
      </c>
      <c r="C116" s="29" t="s">
        <v>38</v>
      </c>
      <c r="D116" s="29" t="s">
        <v>157</v>
      </c>
      <c r="E116" s="28" t="s">
        <v>158</v>
      </c>
      <c r="F116" s="28" t="s">
        <v>159</v>
      </c>
      <c r="G116" s="29" t="s">
        <v>42</v>
      </c>
      <c r="H116" s="29" t="s">
        <v>52</v>
      </c>
      <c r="I116" s="28" t="s">
        <v>53</v>
      </c>
      <c r="J116" s="29" t="s">
        <v>128</v>
      </c>
      <c r="K116" s="61">
        <v>300000</v>
      </c>
      <c r="L116" s="51">
        <v>0</v>
      </c>
      <c r="M116" s="51">
        <v>0</v>
      </c>
      <c r="N116" s="51">
        <v>0</v>
      </c>
      <c r="O116" s="51">
        <f t="shared" si="8"/>
        <v>300000</v>
      </c>
      <c r="P116" s="51">
        <v>0</v>
      </c>
      <c r="Q116" s="51">
        <v>0</v>
      </c>
      <c r="R116" s="51">
        <v>0</v>
      </c>
      <c r="S116" s="51"/>
      <c r="T116" s="51"/>
      <c r="U116" s="51"/>
      <c r="V116" s="51"/>
      <c r="W116" s="51"/>
      <c r="X116" s="52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  <c r="GW116" s="27"/>
      <c r="GX116" s="27"/>
      <c r="GY116" s="27"/>
      <c r="GZ116" s="27"/>
      <c r="HA116" s="27"/>
      <c r="HB116" s="27"/>
      <c r="HC116" s="27"/>
      <c r="HD116" s="27"/>
      <c r="HE116" s="27"/>
      <c r="HF116" s="27"/>
      <c r="HG116" s="27"/>
      <c r="HH116" s="27"/>
      <c r="HI116" s="27"/>
      <c r="HJ116" s="27"/>
      <c r="HK116" s="27"/>
      <c r="HL116" s="27"/>
      <c r="HM116" s="27"/>
      <c r="HN116" s="27"/>
      <c r="HO116" s="27"/>
      <c r="HP116" s="27"/>
      <c r="HQ116" s="27"/>
      <c r="HR116" s="27"/>
      <c r="HS116" s="27"/>
      <c r="HT116" s="27"/>
      <c r="HU116" s="27"/>
      <c r="HV116" s="27"/>
      <c r="HW116" s="27"/>
      <c r="HX116" s="27"/>
      <c r="HY116" s="27"/>
      <c r="HZ116" s="27"/>
      <c r="IA116" s="27"/>
      <c r="IB116" s="27"/>
      <c r="IC116" s="27"/>
      <c r="ID116" s="27"/>
      <c r="IE116" s="27"/>
      <c r="IF116" s="27"/>
      <c r="IG116" s="27"/>
      <c r="IH116" s="27"/>
      <c r="II116" s="27"/>
      <c r="IJ116" s="27"/>
      <c r="IK116" s="27"/>
      <c r="IL116" s="27"/>
      <c r="IM116" s="27"/>
      <c r="IN116" s="27"/>
      <c r="IO116" s="27"/>
      <c r="IP116" s="27"/>
      <c r="IQ116" s="27"/>
      <c r="IR116" s="27"/>
    </row>
    <row r="117" spans="1:252" s="7" customFormat="1" ht="36" customHeight="1" x14ac:dyDescent="0.2">
      <c r="A117" s="21" t="s">
        <v>99</v>
      </c>
      <c r="B117" s="22" t="s">
        <v>100</v>
      </c>
      <c r="C117" s="29" t="s">
        <v>38</v>
      </c>
      <c r="D117" s="29" t="s">
        <v>157</v>
      </c>
      <c r="E117" s="28" t="s">
        <v>158</v>
      </c>
      <c r="F117" s="28" t="s">
        <v>159</v>
      </c>
      <c r="G117" s="29" t="s">
        <v>42</v>
      </c>
      <c r="H117" s="29" t="s">
        <v>103</v>
      </c>
      <c r="I117" s="28" t="s">
        <v>104</v>
      </c>
      <c r="J117" s="29" t="s">
        <v>51</v>
      </c>
      <c r="K117" s="61">
        <v>51000</v>
      </c>
      <c r="L117" s="51">
        <v>0</v>
      </c>
      <c r="M117" s="51">
        <v>0</v>
      </c>
      <c r="N117" s="51">
        <v>0</v>
      </c>
      <c r="O117" s="51">
        <f t="shared" si="8"/>
        <v>51000</v>
      </c>
      <c r="P117" s="51">
        <v>20790.990000000002</v>
      </c>
      <c r="Q117" s="51">
        <v>20790.990000000002</v>
      </c>
      <c r="R117" s="51">
        <v>18790.990000000002</v>
      </c>
      <c r="S117" s="51"/>
      <c r="T117" s="51"/>
      <c r="U117" s="51"/>
      <c r="V117" s="51"/>
      <c r="W117" s="51"/>
      <c r="X117" s="52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7"/>
      <c r="GE117" s="27"/>
      <c r="GF117" s="27"/>
      <c r="GG117" s="27"/>
      <c r="GH117" s="27"/>
      <c r="GI117" s="27"/>
      <c r="GJ117" s="27"/>
      <c r="GK117" s="27"/>
      <c r="GL117" s="27"/>
      <c r="GM117" s="27"/>
      <c r="GN117" s="27"/>
      <c r="GO117" s="27"/>
      <c r="GP117" s="27"/>
      <c r="GQ117" s="27"/>
      <c r="GR117" s="27"/>
      <c r="GS117" s="27"/>
      <c r="GT117" s="27"/>
      <c r="GU117" s="27"/>
      <c r="GV117" s="27"/>
      <c r="GW117" s="27"/>
      <c r="GX117" s="27"/>
      <c r="GY117" s="27"/>
      <c r="GZ117" s="27"/>
      <c r="HA117" s="27"/>
      <c r="HB117" s="27"/>
      <c r="HC117" s="27"/>
      <c r="HD117" s="27"/>
      <c r="HE117" s="27"/>
      <c r="HF117" s="27"/>
      <c r="HG117" s="27"/>
      <c r="HH117" s="27"/>
      <c r="HI117" s="27"/>
      <c r="HJ117" s="27"/>
      <c r="HK117" s="27"/>
      <c r="HL117" s="27"/>
      <c r="HM117" s="27"/>
      <c r="HN117" s="27"/>
      <c r="HO117" s="27"/>
      <c r="HP117" s="27"/>
      <c r="HQ117" s="27"/>
      <c r="HR117" s="27"/>
      <c r="HS117" s="27"/>
      <c r="HT117" s="27"/>
      <c r="HU117" s="27"/>
      <c r="HV117" s="27"/>
      <c r="HW117" s="27"/>
      <c r="HX117" s="27"/>
      <c r="HY117" s="27"/>
      <c r="HZ117" s="27"/>
      <c r="IA117" s="27"/>
      <c r="IB117" s="27"/>
      <c r="IC117" s="27"/>
      <c r="ID117" s="27"/>
      <c r="IE117" s="27"/>
      <c r="IF117" s="27"/>
      <c r="IG117" s="27"/>
      <c r="IH117" s="27"/>
      <c r="II117" s="27"/>
      <c r="IJ117" s="27"/>
      <c r="IK117" s="27"/>
      <c r="IL117" s="27"/>
      <c r="IM117" s="27"/>
      <c r="IN117" s="27"/>
      <c r="IO117" s="27"/>
      <c r="IP117" s="27"/>
      <c r="IQ117" s="27"/>
      <c r="IR117" s="27"/>
    </row>
    <row r="118" spans="1:252" s="7" customFormat="1" ht="36" customHeight="1" x14ac:dyDescent="0.2">
      <c r="A118" s="21" t="s">
        <v>99</v>
      </c>
      <c r="B118" s="22" t="s">
        <v>100</v>
      </c>
      <c r="C118" s="29" t="s">
        <v>38</v>
      </c>
      <c r="D118" s="29" t="s">
        <v>157</v>
      </c>
      <c r="E118" s="28" t="s">
        <v>158</v>
      </c>
      <c r="F118" s="28" t="s">
        <v>159</v>
      </c>
      <c r="G118" s="29" t="s">
        <v>42</v>
      </c>
      <c r="H118" s="62" t="s">
        <v>56</v>
      </c>
      <c r="I118" s="65" t="s">
        <v>57</v>
      </c>
      <c r="J118" s="29" t="s">
        <v>128</v>
      </c>
      <c r="K118" s="61">
        <v>0</v>
      </c>
      <c r="L118" s="51">
        <v>766991</v>
      </c>
      <c r="M118" s="51">
        <v>0</v>
      </c>
      <c r="N118" s="51">
        <v>0</v>
      </c>
      <c r="O118" s="51">
        <f t="shared" si="8"/>
        <v>766991</v>
      </c>
      <c r="P118" s="51">
        <v>237180.1</v>
      </c>
      <c r="Q118" s="51">
        <v>237180.1</v>
      </c>
      <c r="R118" s="51">
        <v>167680.1</v>
      </c>
      <c r="S118" s="51"/>
      <c r="T118" s="51"/>
      <c r="U118" s="51"/>
      <c r="V118" s="51"/>
      <c r="W118" s="51"/>
      <c r="X118" s="52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27"/>
      <c r="HS118" s="27"/>
      <c r="HT118" s="27"/>
      <c r="HU118" s="27"/>
      <c r="HV118" s="27"/>
      <c r="HW118" s="27"/>
      <c r="HX118" s="27"/>
      <c r="HY118" s="27"/>
      <c r="HZ118" s="27"/>
      <c r="IA118" s="27"/>
      <c r="IB118" s="27"/>
      <c r="IC118" s="27"/>
      <c r="ID118" s="27"/>
      <c r="IE118" s="27"/>
      <c r="IF118" s="27"/>
      <c r="IG118" s="27"/>
      <c r="IH118" s="27"/>
      <c r="II118" s="27"/>
      <c r="IJ118" s="27"/>
      <c r="IK118" s="27"/>
      <c r="IL118" s="27"/>
      <c r="IM118" s="27"/>
      <c r="IN118" s="27"/>
      <c r="IO118" s="27"/>
      <c r="IP118" s="27"/>
      <c r="IQ118" s="27"/>
      <c r="IR118" s="27"/>
    </row>
    <row r="119" spans="1:252" s="7" customFormat="1" ht="36" customHeight="1" x14ac:dyDescent="0.2">
      <c r="A119" s="21" t="s">
        <v>99</v>
      </c>
      <c r="B119" s="22" t="s">
        <v>100</v>
      </c>
      <c r="C119" s="29" t="s">
        <v>38</v>
      </c>
      <c r="D119" s="29" t="s">
        <v>161</v>
      </c>
      <c r="E119" s="28" t="s">
        <v>158</v>
      </c>
      <c r="F119" s="28" t="s">
        <v>162</v>
      </c>
      <c r="G119" s="29" t="s">
        <v>42</v>
      </c>
      <c r="H119" s="29" t="s">
        <v>43</v>
      </c>
      <c r="I119" s="28" t="s">
        <v>44</v>
      </c>
      <c r="J119" s="29" t="s">
        <v>128</v>
      </c>
      <c r="K119" s="61">
        <v>300000</v>
      </c>
      <c r="L119" s="51">
        <v>-53804.85</v>
      </c>
      <c r="M119" s="51">
        <v>0</v>
      </c>
      <c r="N119" s="51">
        <v>0</v>
      </c>
      <c r="O119" s="51">
        <f t="shared" si="8"/>
        <v>246195.15</v>
      </c>
      <c r="P119" s="51"/>
      <c r="Q119" s="51"/>
      <c r="R119" s="51"/>
      <c r="S119" s="51">
        <v>246119.2</v>
      </c>
      <c r="T119" s="51">
        <v>246119.2</v>
      </c>
      <c r="U119" s="51">
        <v>246119.2</v>
      </c>
      <c r="V119" s="51"/>
      <c r="W119" s="51"/>
      <c r="X119" s="52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  <c r="GG119" s="27"/>
      <c r="GH119" s="27"/>
      <c r="GI119" s="27"/>
      <c r="GJ119" s="27"/>
      <c r="GK119" s="27"/>
      <c r="GL119" s="27"/>
      <c r="GM119" s="27"/>
      <c r="GN119" s="27"/>
      <c r="GO119" s="27"/>
      <c r="GP119" s="27"/>
      <c r="GQ119" s="27"/>
      <c r="GR119" s="27"/>
      <c r="GS119" s="27"/>
      <c r="GT119" s="27"/>
      <c r="GU119" s="27"/>
      <c r="GV119" s="27"/>
      <c r="GW119" s="27"/>
      <c r="GX119" s="27"/>
      <c r="GY119" s="27"/>
      <c r="GZ119" s="27"/>
      <c r="HA119" s="27"/>
      <c r="HB119" s="27"/>
      <c r="HC119" s="27"/>
      <c r="HD119" s="27"/>
      <c r="HE119" s="27"/>
      <c r="HF119" s="27"/>
      <c r="HG119" s="27"/>
      <c r="HH119" s="27"/>
      <c r="HI119" s="27"/>
      <c r="HJ119" s="27"/>
      <c r="HK119" s="27"/>
      <c r="HL119" s="27"/>
      <c r="HM119" s="27"/>
      <c r="HN119" s="27"/>
      <c r="HO119" s="27"/>
      <c r="HP119" s="27"/>
      <c r="HQ119" s="27"/>
      <c r="HR119" s="27"/>
      <c r="HS119" s="27"/>
      <c r="HT119" s="27"/>
      <c r="HU119" s="27"/>
      <c r="HV119" s="27"/>
      <c r="HW119" s="27"/>
      <c r="HX119" s="27"/>
      <c r="HY119" s="27"/>
      <c r="HZ119" s="27"/>
      <c r="IA119" s="27"/>
      <c r="IB119" s="27"/>
      <c r="IC119" s="27"/>
      <c r="ID119" s="27"/>
      <c r="IE119" s="27"/>
      <c r="IF119" s="27"/>
      <c r="IG119" s="27"/>
      <c r="IH119" s="27"/>
      <c r="II119" s="27"/>
      <c r="IJ119" s="27"/>
      <c r="IK119" s="27"/>
      <c r="IL119" s="27"/>
      <c r="IM119" s="27"/>
      <c r="IN119" s="27"/>
      <c r="IO119" s="27"/>
      <c r="IP119" s="27"/>
      <c r="IQ119" s="27"/>
      <c r="IR119" s="27"/>
    </row>
    <row r="120" spans="1:252" s="7" customFormat="1" ht="36" customHeight="1" x14ac:dyDescent="0.2">
      <c r="A120" s="21" t="s">
        <v>99</v>
      </c>
      <c r="B120" s="22" t="s">
        <v>100</v>
      </c>
      <c r="C120" s="29" t="s">
        <v>38</v>
      </c>
      <c r="D120" s="29" t="s">
        <v>161</v>
      </c>
      <c r="E120" s="28" t="s">
        <v>158</v>
      </c>
      <c r="F120" s="28" t="s">
        <v>162</v>
      </c>
      <c r="G120" s="29" t="s">
        <v>42</v>
      </c>
      <c r="H120" s="29" t="s">
        <v>103</v>
      </c>
      <c r="I120" s="28" t="s">
        <v>104</v>
      </c>
      <c r="J120" s="29" t="s">
        <v>51</v>
      </c>
      <c r="K120" s="61">
        <v>1000</v>
      </c>
      <c r="L120" s="51">
        <v>0</v>
      </c>
      <c r="M120" s="51">
        <v>0</v>
      </c>
      <c r="N120" s="51">
        <v>0</v>
      </c>
      <c r="O120" s="51">
        <f t="shared" si="8"/>
        <v>1000</v>
      </c>
      <c r="P120" s="51"/>
      <c r="Q120" s="51"/>
      <c r="R120" s="51"/>
      <c r="S120" s="51">
        <v>85.96</v>
      </c>
      <c r="T120" s="51">
        <v>85.96</v>
      </c>
      <c r="U120" s="51">
        <v>85.96</v>
      </c>
      <c r="V120" s="51"/>
      <c r="W120" s="51"/>
      <c r="X120" s="52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  <c r="GP120" s="27"/>
      <c r="GQ120" s="27"/>
      <c r="GR120" s="27"/>
      <c r="GS120" s="27"/>
      <c r="GT120" s="27"/>
      <c r="GU120" s="27"/>
      <c r="GV120" s="27"/>
      <c r="GW120" s="27"/>
      <c r="GX120" s="27"/>
      <c r="GY120" s="27"/>
      <c r="GZ120" s="27"/>
      <c r="HA120" s="27"/>
      <c r="HB120" s="27"/>
      <c r="HC120" s="27"/>
      <c r="HD120" s="27"/>
      <c r="HE120" s="27"/>
      <c r="HF120" s="27"/>
      <c r="HG120" s="27"/>
      <c r="HH120" s="27"/>
      <c r="HI120" s="27"/>
      <c r="HJ120" s="27"/>
      <c r="HK120" s="27"/>
      <c r="HL120" s="27"/>
      <c r="HM120" s="27"/>
      <c r="HN120" s="27"/>
      <c r="HO120" s="27"/>
      <c r="HP120" s="27"/>
      <c r="HQ120" s="27"/>
      <c r="HR120" s="27"/>
      <c r="HS120" s="27"/>
      <c r="HT120" s="27"/>
      <c r="HU120" s="27"/>
      <c r="HV120" s="27"/>
      <c r="HW120" s="27"/>
      <c r="HX120" s="27"/>
      <c r="HY120" s="27"/>
      <c r="HZ120" s="27"/>
      <c r="IA120" s="27"/>
      <c r="IB120" s="27"/>
      <c r="IC120" s="27"/>
      <c r="ID120" s="27"/>
      <c r="IE120" s="27"/>
      <c r="IF120" s="27"/>
      <c r="IG120" s="27"/>
      <c r="IH120" s="27"/>
      <c r="II120" s="27"/>
      <c r="IJ120" s="27"/>
      <c r="IK120" s="27"/>
      <c r="IL120" s="27"/>
      <c r="IM120" s="27"/>
      <c r="IN120" s="27"/>
      <c r="IO120" s="27"/>
      <c r="IP120" s="27"/>
      <c r="IQ120" s="27"/>
      <c r="IR120" s="27"/>
    </row>
    <row r="121" spans="1:252" s="7" customFormat="1" ht="36" customHeight="1" x14ac:dyDescent="0.2">
      <c r="A121" s="21" t="s">
        <v>99</v>
      </c>
      <c r="B121" s="22" t="s">
        <v>100</v>
      </c>
      <c r="C121" s="29" t="s">
        <v>38</v>
      </c>
      <c r="D121" s="29" t="s">
        <v>161</v>
      </c>
      <c r="E121" s="28" t="s">
        <v>158</v>
      </c>
      <c r="F121" s="28" t="s">
        <v>162</v>
      </c>
      <c r="G121" s="29" t="s">
        <v>42</v>
      </c>
      <c r="H121" s="62" t="s">
        <v>56</v>
      </c>
      <c r="I121" s="65" t="s">
        <v>57</v>
      </c>
      <c r="J121" s="29" t="s">
        <v>128</v>
      </c>
      <c r="K121" s="61">
        <v>0</v>
      </c>
      <c r="L121" s="51">
        <v>843579</v>
      </c>
      <c r="M121" s="51">
        <v>0</v>
      </c>
      <c r="N121" s="51">
        <v>0</v>
      </c>
      <c r="O121" s="51">
        <f t="shared" si="8"/>
        <v>843579</v>
      </c>
      <c r="P121" s="51"/>
      <c r="Q121" s="51"/>
      <c r="R121" s="51"/>
      <c r="S121" s="51">
        <v>807766.63</v>
      </c>
      <c r="T121" s="51">
        <v>807766.63</v>
      </c>
      <c r="U121" s="51">
        <v>807766.63</v>
      </c>
      <c r="V121" s="51"/>
      <c r="W121" s="51"/>
      <c r="X121" s="52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  <c r="GG121" s="27"/>
      <c r="GH121" s="27"/>
      <c r="GI121" s="27"/>
      <c r="GJ121" s="27"/>
      <c r="GK121" s="27"/>
      <c r="GL121" s="27"/>
      <c r="GM121" s="27"/>
      <c r="GN121" s="27"/>
      <c r="GO121" s="27"/>
      <c r="GP121" s="27"/>
      <c r="GQ121" s="27"/>
      <c r="GR121" s="27"/>
      <c r="GS121" s="27"/>
      <c r="GT121" s="27"/>
      <c r="GU121" s="27"/>
      <c r="GV121" s="27"/>
      <c r="GW121" s="27"/>
      <c r="GX121" s="27"/>
      <c r="GY121" s="27"/>
      <c r="GZ121" s="27"/>
      <c r="HA121" s="27"/>
      <c r="HB121" s="27"/>
      <c r="HC121" s="27"/>
      <c r="HD121" s="27"/>
      <c r="HE121" s="27"/>
      <c r="HF121" s="27"/>
      <c r="HG121" s="27"/>
      <c r="HH121" s="27"/>
      <c r="HI121" s="27"/>
      <c r="HJ121" s="27"/>
      <c r="HK121" s="27"/>
      <c r="HL121" s="27"/>
      <c r="HM121" s="27"/>
      <c r="HN121" s="27"/>
      <c r="HO121" s="27"/>
      <c r="HP121" s="27"/>
      <c r="HQ121" s="27"/>
      <c r="HR121" s="27"/>
      <c r="HS121" s="27"/>
      <c r="HT121" s="27"/>
      <c r="HU121" s="27"/>
      <c r="HV121" s="27"/>
      <c r="HW121" s="27"/>
      <c r="HX121" s="27"/>
      <c r="HY121" s="27"/>
      <c r="HZ121" s="27"/>
      <c r="IA121" s="27"/>
      <c r="IB121" s="27"/>
      <c r="IC121" s="27"/>
      <c r="ID121" s="27"/>
      <c r="IE121" s="27"/>
      <c r="IF121" s="27"/>
      <c r="IG121" s="27"/>
      <c r="IH121" s="27"/>
      <c r="II121" s="27"/>
      <c r="IJ121" s="27"/>
      <c r="IK121" s="27"/>
      <c r="IL121" s="27"/>
      <c r="IM121" s="27"/>
      <c r="IN121" s="27"/>
      <c r="IO121" s="27"/>
      <c r="IP121" s="27"/>
      <c r="IQ121" s="27"/>
      <c r="IR121" s="27"/>
    </row>
    <row r="122" spans="1:252" s="7" customFormat="1" ht="36" customHeight="1" x14ac:dyDescent="0.2">
      <c r="A122" s="21" t="s">
        <v>99</v>
      </c>
      <c r="B122" s="22" t="s">
        <v>100</v>
      </c>
      <c r="C122" s="29" t="s">
        <v>38</v>
      </c>
      <c r="D122" s="29" t="s">
        <v>163</v>
      </c>
      <c r="E122" s="28" t="s">
        <v>158</v>
      </c>
      <c r="F122" s="28" t="s">
        <v>164</v>
      </c>
      <c r="G122" s="29" t="s">
        <v>42</v>
      </c>
      <c r="H122" s="29" t="s">
        <v>43</v>
      </c>
      <c r="I122" s="28" t="s">
        <v>44</v>
      </c>
      <c r="J122" s="29" t="s">
        <v>128</v>
      </c>
      <c r="K122" s="61">
        <v>280000</v>
      </c>
      <c r="L122" s="51">
        <v>-124536.9</v>
      </c>
      <c r="M122" s="51">
        <v>0</v>
      </c>
      <c r="N122" s="51">
        <v>0</v>
      </c>
      <c r="O122" s="51">
        <f t="shared" si="8"/>
        <v>155463.1</v>
      </c>
      <c r="P122" s="51"/>
      <c r="Q122" s="51"/>
      <c r="R122" s="51"/>
      <c r="S122" s="51"/>
      <c r="T122" s="51"/>
      <c r="U122" s="51"/>
      <c r="V122" s="51">
        <v>155462.39999999999</v>
      </c>
      <c r="W122" s="51">
        <v>155462.39999999999</v>
      </c>
      <c r="X122" s="52">
        <v>155462.39999999999</v>
      </c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  <c r="GA122" s="27"/>
      <c r="GB122" s="27"/>
      <c r="GC122" s="27"/>
      <c r="GD122" s="27"/>
      <c r="GE122" s="27"/>
      <c r="GF122" s="27"/>
      <c r="GG122" s="27"/>
      <c r="GH122" s="27"/>
      <c r="GI122" s="27"/>
      <c r="GJ122" s="27"/>
      <c r="GK122" s="27"/>
      <c r="GL122" s="27"/>
      <c r="GM122" s="27"/>
      <c r="GN122" s="27"/>
      <c r="GO122" s="27"/>
      <c r="GP122" s="27"/>
      <c r="GQ122" s="27"/>
      <c r="GR122" s="27"/>
      <c r="GS122" s="27"/>
      <c r="GT122" s="27"/>
      <c r="GU122" s="27"/>
      <c r="GV122" s="27"/>
      <c r="GW122" s="27"/>
      <c r="GX122" s="27"/>
      <c r="GY122" s="27"/>
      <c r="GZ122" s="27"/>
      <c r="HA122" s="27"/>
      <c r="HB122" s="27"/>
      <c r="HC122" s="27"/>
      <c r="HD122" s="27"/>
      <c r="HE122" s="27"/>
      <c r="HF122" s="27"/>
      <c r="HG122" s="27"/>
      <c r="HH122" s="27"/>
      <c r="HI122" s="27"/>
      <c r="HJ122" s="27"/>
      <c r="HK122" s="27"/>
      <c r="HL122" s="27"/>
      <c r="HM122" s="27"/>
      <c r="HN122" s="27"/>
      <c r="HO122" s="27"/>
      <c r="HP122" s="27"/>
      <c r="HQ122" s="27"/>
      <c r="HR122" s="27"/>
      <c r="HS122" s="27"/>
      <c r="HT122" s="27"/>
      <c r="HU122" s="27"/>
      <c r="HV122" s="27"/>
      <c r="HW122" s="27"/>
      <c r="HX122" s="27"/>
      <c r="HY122" s="27"/>
      <c r="HZ122" s="27"/>
      <c r="IA122" s="27"/>
      <c r="IB122" s="27"/>
      <c r="IC122" s="27"/>
      <c r="ID122" s="27"/>
      <c r="IE122" s="27"/>
      <c r="IF122" s="27"/>
      <c r="IG122" s="27"/>
      <c r="IH122" s="27"/>
      <c r="II122" s="27"/>
      <c r="IJ122" s="27"/>
      <c r="IK122" s="27"/>
      <c r="IL122" s="27"/>
      <c r="IM122" s="27"/>
      <c r="IN122" s="27"/>
      <c r="IO122" s="27"/>
      <c r="IP122" s="27"/>
      <c r="IQ122" s="27"/>
      <c r="IR122" s="27"/>
    </row>
    <row r="123" spans="1:252" s="7" customFormat="1" ht="36" customHeight="1" x14ac:dyDescent="0.2">
      <c r="A123" s="21" t="s">
        <v>99</v>
      </c>
      <c r="B123" s="22" t="s">
        <v>100</v>
      </c>
      <c r="C123" s="29" t="s">
        <v>38</v>
      </c>
      <c r="D123" s="29" t="s">
        <v>163</v>
      </c>
      <c r="E123" s="28" t="s">
        <v>158</v>
      </c>
      <c r="F123" s="28" t="s">
        <v>164</v>
      </c>
      <c r="G123" s="29" t="s">
        <v>42</v>
      </c>
      <c r="H123" s="29" t="s">
        <v>103</v>
      </c>
      <c r="I123" s="28" t="s">
        <v>104</v>
      </c>
      <c r="J123" s="29" t="s">
        <v>51</v>
      </c>
      <c r="K123" s="61">
        <v>26200</v>
      </c>
      <c r="L123" s="51">
        <v>0</v>
      </c>
      <c r="M123" s="51">
        <v>0</v>
      </c>
      <c r="N123" s="51">
        <v>0</v>
      </c>
      <c r="O123" s="51">
        <f t="shared" si="8"/>
        <v>26200</v>
      </c>
      <c r="P123" s="51"/>
      <c r="Q123" s="51"/>
      <c r="R123" s="51"/>
      <c r="S123" s="51"/>
      <c r="T123" s="51"/>
      <c r="U123" s="51"/>
      <c r="V123" s="51">
        <v>15085.96</v>
      </c>
      <c r="W123" s="51">
        <v>15085.96</v>
      </c>
      <c r="X123" s="52">
        <v>15085.96</v>
      </c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27"/>
      <c r="EX123" s="27"/>
      <c r="EY123" s="27"/>
      <c r="EZ123" s="27"/>
      <c r="FA123" s="27"/>
      <c r="FB123" s="27"/>
      <c r="FC123" s="27"/>
      <c r="FD123" s="27"/>
      <c r="FE123" s="27"/>
      <c r="FF123" s="27"/>
      <c r="FG123" s="27"/>
      <c r="FH123" s="27"/>
      <c r="FI123" s="27"/>
      <c r="FJ123" s="27"/>
      <c r="FK123" s="27"/>
      <c r="FL123" s="27"/>
      <c r="FM123" s="27"/>
      <c r="FN123" s="27"/>
      <c r="FO123" s="27"/>
      <c r="FP123" s="27"/>
      <c r="FQ123" s="27"/>
      <c r="FR123" s="27"/>
      <c r="FS123" s="27"/>
      <c r="FT123" s="27"/>
      <c r="FU123" s="27"/>
      <c r="FV123" s="27"/>
      <c r="FW123" s="27"/>
      <c r="FX123" s="27"/>
      <c r="FY123" s="27"/>
      <c r="FZ123" s="27"/>
      <c r="GA123" s="27"/>
      <c r="GB123" s="27"/>
      <c r="GC123" s="27"/>
      <c r="GD123" s="27"/>
      <c r="GE123" s="27"/>
      <c r="GF123" s="27"/>
      <c r="GG123" s="27"/>
      <c r="GH123" s="27"/>
      <c r="GI123" s="27"/>
      <c r="GJ123" s="27"/>
      <c r="GK123" s="27"/>
      <c r="GL123" s="27"/>
      <c r="GM123" s="27"/>
      <c r="GN123" s="27"/>
      <c r="GO123" s="27"/>
      <c r="GP123" s="27"/>
      <c r="GQ123" s="27"/>
      <c r="GR123" s="27"/>
      <c r="GS123" s="27"/>
      <c r="GT123" s="27"/>
      <c r="GU123" s="27"/>
      <c r="GV123" s="27"/>
      <c r="GW123" s="27"/>
      <c r="GX123" s="27"/>
      <c r="GY123" s="27"/>
      <c r="GZ123" s="27"/>
      <c r="HA123" s="27"/>
      <c r="HB123" s="27"/>
      <c r="HC123" s="27"/>
      <c r="HD123" s="27"/>
      <c r="HE123" s="27"/>
      <c r="HF123" s="27"/>
      <c r="HG123" s="27"/>
      <c r="HH123" s="27"/>
      <c r="HI123" s="27"/>
      <c r="HJ123" s="27"/>
      <c r="HK123" s="27"/>
      <c r="HL123" s="27"/>
      <c r="HM123" s="27"/>
      <c r="HN123" s="27"/>
      <c r="HO123" s="27"/>
      <c r="HP123" s="27"/>
      <c r="HQ123" s="27"/>
      <c r="HR123" s="27"/>
      <c r="HS123" s="27"/>
      <c r="HT123" s="27"/>
      <c r="HU123" s="27"/>
      <c r="HV123" s="27"/>
      <c r="HW123" s="27"/>
      <c r="HX123" s="27"/>
      <c r="HY123" s="27"/>
      <c r="HZ123" s="27"/>
      <c r="IA123" s="27"/>
      <c r="IB123" s="27"/>
      <c r="IC123" s="27"/>
      <c r="ID123" s="27"/>
      <c r="IE123" s="27"/>
      <c r="IF123" s="27"/>
      <c r="IG123" s="27"/>
      <c r="IH123" s="27"/>
      <c r="II123" s="27"/>
      <c r="IJ123" s="27"/>
      <c r="IK123" s="27"/>
      <c r="IL123" s="27"/>
      <c r="IM123" s="27"/>
      <c r="IN123" s="27"/>
      <c r="IO123" s="27"/>
      <c r="IP123" s="27"/>
      <c r="IQ123" s="27"/>
      <c r="IR123" s="27"/>
    </row>
    <row r="124" spans="1:252" s="7" customFormat="1" ht="36" customHeight="1" x14ac:dyDescent="0.2">
      <c r="A124" s="21" t="s">
        <v>99</v>
      </c>
      <c r="B124" s="22" t="s">
        <v>100</v>
      </c>
      <c r="C124" s="29" t="s">
        <v>38</v>
      </c>
      <c r="D124" s="29" t="s">
        <v>163</v>
      </c>
      <c r="E124" s="28" t="s">
        <v>158</v>
      </c>
      <c r="F124" s="28" t="s">
        <v>164</v>
      </c>
      <c r="G124" s="29" t="s">
        <v>42</v>
      </c>
      <c r="H124" s="29" t="s">
        <v>103</v>
      </c>
      <c r="I124" s="28" t="s">
        <v>104</v>
      </c>
      <c r="J124" s="29" t="s">
        <v>128</v>
      </c>
      <c r="K124" s="61">
        <v>607804</v>
      </c>
      <c r="L124" s="51">
        <v>-605000</v>
      </c>
      <c r="M124" s="51">
        <v>0</v>
      </c>
      <c r="N124" s="51">
        <v>0</v>
      </c>
      <c r="O124" s="51">
        <f t="shared" si="8"/>
        <v>2804</v>
      </c>
      <c r="P124" s="51"/>
      <c r="Q124" s="51"/>
      <c r="R124" s="51"/>
      <c r="S124" s="51"/>
      <c r="T124" s="51"/>
      <c r="U124" s="51"/>
      <c r="V124" s="51">
        <v>0</v>
      </c>
      <c r="W124" s="51">
        <v>0</v>
      </c>
      <c r="X124" s="52">
        <v>0</v>
      </c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  <c r="IR124" s="27"/>
    </row>
    <row r="125" spans="1:252" s="7" customFormat="1" ht="36" customHeight="1" x14ac:dyDescent="0.2">
      <c r="A125" s="21" t="s">
        <v>99</v>
      </c>
      <c r="B125" s="22" t="s">
        <v>100</v>
      </c>
      <c r="C125" s="29" t="s">
        <v>38</v>
      </c>
      <c r="D125" s="29" t="s">
        <v>163</v>
      </c>
      <c r="E125" s="28" t="s">
        <v>158</v>
      </c>
      <c r="F125" s="28" t="s">
        <v>164</v>
      </c>
      <c r="G125" s="29" t="s">
        <v>42</v>
      </c>
      <c r="H125" s="29" t="s">
        <v>54</v>
      </c>
      <c r="I125" s="28" t="s">
        <v>55</v>
      </c>
      <c r="J125" s="29" t="s">
        <v>128</v>
      </c>
      <c r="K125" s="61">
        <v>0</v>
      </c>
      <c r="L125" s="51">
        <v>1500000</v>
      </c>
      <c r="M125" s="51">
        <v>0</v>
      </c>
      <c r="N125" s="51">
        <v>0</v>
      </c>
      <c r="O125" s="51">
        <f t="shared" si="8"/>
        <v>1500000</v>
      </c>
      <c r="P125" s="51"/>
      <c r="Q125" s="51"/>
      <c r="R125" s="51"/>
      <c r="S125" s="51"/>
      <c r="T125" s="51"/>
      <c r="U125" s="51"/>
      <c r="V125" s="51">
        <v>872990.26</v>
      </c>
      <c r="W125" s="51">
        <v>872990.26</v>
      </c>
      <c r="X125" s="52">
        <v>15647.69</v>
      </c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7"/>
      <c r="IO125" s="27"/>
      <c r="IP125" s="27"/>
      <c r="IQ125" s="27"/>
      <c r="IR125" s="27"/>
    </row>
    <row r="126" spans="1:252" s="7" customFormat="1" ht="36" customHeight="1" x14ac:dyDescent="0.2">
      <c r="A126" s="21" t="s">
        <v>99</v>
      </c>
      <c r="B126" s="22" t="s">
        <v>100</v>
      </c>
      <c r="C126" s="29" t="s">
        <v>38</v>
      </c>
      <c r="D126" s="29" t="s">
        <v>163</v>
      </c>
      <c r="E126" s="28" t="s">
        <v>158</v>
      </c>
      <c r="F126" s="28" t="s">
        <v>164</v>
      </c>
      <c r="G126" s="29" t="s">
        <v>42</v>
      </c>
      <c r="H126" s="62" t="s">
        <v>56</v>
      </c>
      <c r="I126" s="65" t="s">
        <v>57</v>
      </c>
      <c r="J126" s="29" t="s">
        <v>128</v>
      </c>
      <c r="K126" s="61">
        <v>0</v>
      </c>
      <c r="L126" s="51">
        <f>3505994-1000000</f>
        <v>2505994</v>
      </c>
      <c r="M126" s="51">
        <v>0</v>
      </c>
      <c r="N126" s="51">
        <v>0</v>
      </c>
      <c r="O126" s="51">
        <f t="shared" si="8"/>
        <v>2505994</v>
      </c>
      <c r="P126" s="51"/>
      <c r="Q126" s="51"/>
      <c r="R126" s="51"/>
      <c r="S126" s="51"/>
      <c r="T126" s="51"/>
      <c r="U126" s="51"/>
      <c r="V126" s="51">
        <v>2320405.02</v>
      </c>
      <c r="W126" s="51">
        <v>2320405.02</v>
      </c>
      <c r="X126" s="52">
        <v>2320405.02</v>
      </c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</row>
    <row r="127" spans="1:252" s="7" customFormat="1" ht="36" customHeight="1" x14ac:dyDescent="0.2">
      <c r="A127" s="21" t="s">
        <v>99</v>
      </c>
      <c r="B127" s="22" t="s">
        <v>100</v>
      </c>
      <c r="C127" s="29" t="s">
        <v>38</v>
      </c>
      <c r="D127" s="29" t="s">
        <v>163</v>
      </c>
      <c r="E127" s="28" t="s">
        <v>158</v>
      </c>
      <c r="F127" s="28" t="s">
        <v>164</v>
      </c>
      <c r="G127" s="29" t="s">
        <v>42</v>
      </c>
      <c r="H127" s="62" t="s">
        <v>136</v>
      </c>
      <c r="I127" s="63" t="s">
        <v>137</v>
      </c>
      <c r="J127" s="29" t="s">
        <v>128</v>
      </c>
      <c r="K127" s="61">
        <v>0</v>
      </c>
      <c r="L127" s="51">
        <v>607804</v>
      </c>
      <c r="M127" s="51">
        <v>0</v>
      </c>
      <c r="N127" s="51">
        <v>0</v>
      </c>
      <c r="O127" s="51">
        <f t="shared" si="8"/>
        <v>607804</v>
      </c>
      <c r="P127" s="51"/>
      <c r="Q127" s="51"/>
      <c r="R127" s="51"/>
      <c r="S127" s="51"/>
      <c r="T127" s="51"/>
      <c r="U127" s="51"/>
      <c r="V127" s="51">
        <v>407524.47</v>
      </c>
      <c r="W127" s="51">
        <v>407524.47</v>
      </c>
      <c r="X127" s="52">
        <v>407524.47</v>
      </c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  <c r="GW127" s="27"/>
      <c r="GX127" s="27"/>
      <c r="GY127" s="27"/>
      <c r="GZ127" s="27"/>
      <c r="HA127" s="27"/>
      <c r="HB127" s="27"/>
      <c r="HC127" s="27"/>
      <c r="HD127" s="27"/>
      <c r="HE127" s="27"/>
      <c r="HF127" s="27"/>
      <c r="HG127" s="27"/>
      <c r="HH127" s="27"/>
      <c r="HI127" s="27"/>
      <c r="HJ127" s="27"/>
      <c r="HK127" s="27"/>
      <c r="HL127" s="27"/>
      <c r="HM127" s="27"/>
      <c r="HN127" s="27"/>
      <c r="HO127" s="27"/>
      <c r="HP127" s="27"/>
      <c r="HQ127" s="27"/>
      <c r="HR127" s="27"/>
      <c r="HS127" s="27"/>
      <c r="HT127" s="27"/>
      <c r="HU127" s="27"/>
      <c r="HV127" s="27"/>
      <c r="HW127" s="27"/>
      <c r="HX127" s="27"/>
      <c r="HY127" s="27"/>
      <c r="HZ127" s="27"/>
      <c r="IA127" s="27"/>
      <c r="IB127" s="27"/>
      <c r="IC127" s="27"/>
      <c r="ID127" s="27"/>
      <c r="IE127" s="27"/>
      <c r="IF127" s="27"/>
      <c r="IG127" s="27"/>
      <c r="IH127" s="27"/>
      <c r="II127" s="27"/>
      <c r="IJ127" s="27"/>
      <c r="IK127" s="27"/>
      <c r="IL127" s="27"/>
      <c r="IM127" s="27"/>
      <c r="IN127" s="27"/>
      <c r="IO127" s="27"/>
      <c r="IP127" s="27"/>
      <c r="IQ127" s="27"/>
      <c r="IR127" s="27"/>
    </row>
    <row r="128" spans="1:252" s="7" customFormat="1" ht="36" customHeight="1" x14ac:dyDescent="0.2">
      <c r="A128" s="21" t="s">
        <v>99</v>
      </c>
      <c r="B128" s="22" t="s">
        <v>100</v>
      </c>
      <c r="C128" s="29" t="s">
        <v>38</v>
      </c>
      <c r="D128" s="29" t="s">
        <v>165</v>
      </c>
      <c r="E128" s="28" t="s">
        <v>158</v>
      </c>
      <c r="F128" s="28" t="s">
        <v>166</v>
      </c>
      <c r="G128" s="29" t="s">
        <v>42</v>
      </c>
      <c r="H128" s="29" t="s">
        <v>43</v>
      </c>
      <c r="I128" s="28" t="s">
        <v>44</v>
      </c>
      <c r="J128" s="29" t="s">
        <v>51</v>
      </c>
      <c r="K128" s="61">
        <v>1515620</v>
      </c>
      <c r="L128" s="51">
        <v>-64749.57</v>
      </c>
      <c r="M128" s="51">
        <v>0</v>
      </c>
      <c r="N128" s="51">
        <v>0</v>
      </c>
      <c r="O128" s="51">
        <f t="shared" si="8"/>
        <v>1450870.43</v>
      </c>
      <c r="P128" s="51">
        <v>1441142.31</v>
      </c>
      <c r="Q128" s="51">
        <v>1441142.31</v>
      </c>
      <c r="R128" s="51">
        <v>935472.88</v>
      </c>
      <c r="S128" s="51"/>
      <c r="T128" s="51"/>
      <c r="U128" s="51"/>
      <c r="V128" s="51"/>
      <c r="W128" s="51"/>
      <c r="X128" s="52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/>
      <c r="GR128" s="27"/>
      <c r="GS128" s="27"/>
      <c r="GT128" s="27"/>
      <c r="GU128" s="27"/>
      <c r="GV128" s="27"/>
      <c r="GW128" s="27"/>
      <c r="GX128" s="27"/>
      <c r="GY128" s="27"/>
      <c r="GZ128" s="27"/>
      <c r="HA128" s="27"/>
      <c r="HB128" s="27"/>
      <c r="HC128" s="27"/>
      <c r="HD128" s="27"/>
      <c r="HE128" s="27"/>
      <c r="HF128" s="27"/>
      <c r="HG128" s="27"/>
      <c r="HH128" s="27"/>
      <c r="HI128" s="27"/>
      <c r="HJ128" s="27"/>
      <c r="HK128" s="27"/>
      <c r="HL128" s="27"/>
      <c r="HM128" s="27"/>
      <c r="HN128" s="27"/>
      <c r="HO128" s="27"/>
      <c r="HP128" s="27"/>
      <c r="HQ128" s="27"/>
      <c r="HR128" s="27"/>
      <c r="HS128" s="27"/>
      <c r="HT128" s="27"/>
      <c r="HU128" s="27"/>
      <c r="HV128" s="27"/>
      <c r="HW128" s="27"/>
      <c r="HX128" s="27"/>
      <c r="HY128" s="27"/>
      <c r="HZ128" s="27"/>
      <c r="IA128" s="27"/>
      <c r="IB128" s="27"/>
      <c r="IC128" s="27"/>
      <c r="ID128" s="27"/>
      <c r="IE128" s="27"/>
      <c r="IF128" s="27"/>
      <c r="IG128" s="27"/>
      <c r="IH128" s="27"/>
      <c r="II128" s="27"/>
      <c r="IJ128" s="27"/>
      <c r="IK128" s="27"/>
      <c r="IL128" s="27"/>
      <c r="IM128" s="27"/>
      <c r="IN128" s="27"/>
      <c r="IO128" s="27"/>
      <c r="IP128" s="27"/>
      <c r="IQ128" s="27"/>
      <c r="IR128" s="27"/>
    </row>
    <row r="129" spans="1:252" s="7" customFormat="1" ht="36" customHeight="1" x14ac:dyDescent="0.2">
      <c r="A129" s="21" t="s">
        <v>99</v>
      </c>
      <c r="B129" s="22" t="s">
        <v>100</v>
      </c>
      <c r="C129" s="29" t="s">
        <v>38</v>
      </c>
      <c r="D129" s="29" t="s">
        <v>165</v>
      </c>
      <c r="E129" s="28" t="s">
        <v>158</v>
      </c>
      <c r="F129" s="28" t="s">
        <v>166</v>
      </c>
      <c r="G129" s="29" t="s">
        <v>42</v>
      </c>
      <c r="H129" s="29" t="s">
        <v>43</v>
      </c>
      <c r="I129" s="28" t="s">
        <v>44</v>
      </c>
      <c r="J129" s="29" t="s">
        <v>128</v>
      </c>
      <c r="K129" s="61">
        <v>100000</v>
      </c>
      <c r="L129" s="51">
        <f>95375-15131.38</f>
        <v>80243.62</v>
      </c>
      <c r="M129" s="51">
        <v>0</v>
      </c>
      <c r="N129" s="51">
        <v>0</v>
      </c>
      <c r="O129" s="51">
        <f t="shared" si="8"/>
        <v>180243.62</v>
      </c>
      <c r="P129" s="51">
        <v>180243.22</v>
      </c>
      <c r="Q129" s="51">
        <v>180243.22</v>
      </c>
      <c r="R129" s="51">
        <v>180243.22</v>
      </c>
      <c r="S129" s="51"/>
      <c r="T129" s="51"/>
      <c r="U129" s="51"/>
      <c r="V129" s="51"/>
      <c r="W129" s="51"/>
      <c r="X129" s="52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  <c r="EX129" s="27"/>
      <c r="EY129" s="27"/>
      <c r="EZ129" s="27"/>
      <c r="FA129" s="27"/>
      <c r="FB129" s="27"/>
      <c r="FC129" s="27"/>
      <c r="FD129" s="27"/>
      <c r="FE129" s="27"/>
      <c r="FF129" s="27"/>
      <c r="FG129" s="27"/>
      <c r="FH129" s="27"/>
      <c r="FI129" s="27"/>
      <c r="FJ129" s="27"/>
      <c r="FK129" s="27"/>
      <c r="FL129" s="27"/>
      <c r="FM129" s="27"/>
      <c r="FN129" s="27"/>
      <c r="FO129" s="27"/>
      <c r="FP129" s="27"/>
      <c r="FQ129" s="27"/>
      <c r="FR129" s="27"/>
      <c r="FS129" s="27"/>
      <c r="FT129" s="27"/>
      <c r="FU129" s="27"/>
      <c r="FV129" s="27"/>
      <c r="FW129" s="27"/>
      <c r="FX129" s="27"/>
      <c r="FY129" s="27"/>
      <c r="FZ129" s="27"/>
      <c r="GA129" s="27"/>
      <c r="GB129" s="27"/>
      <c r="GC129" s="27"/>
      <c r="GD129" s="27"/>
      <c r="GE129" s="27"/>
      <c r="GF129" s="27"/>
      <c r="GG129" s="27"/>
      <c r="GH129" s="27"/>
      <c r="GI129" s="27"/>
      <c r="GJ129" s="27"/>
      <c r="GK129" s="27"/>
      <c r="GL129" s="27"/>
      <c r="GM129" s="27"/>
      <c r="GN129" s="27"/>
      <c r="GO129" s="27"/>
      <c r="GP129" s="27"/>
      <c r="GQ129" s="27"/>
      <c r="GR129" s="27"/>
      <c r="GS129" s="27"/>
      <c r="GT129" s="27"/>
      <c r="GU129" s="27"/>
      <c r="GV129" s="27"/>
      <c r="GW129" s="27"/>
      <c r="GX129" s="27"/>
      <c r="GY129" s="27"/>
      <c r="GZ129" s="27"/>
      <c r="HA129" s="27"/>
      <c r="HB129" s="27"/>
      <c r="HC129" s="27"/>
      <c r="HD129" s="27"/>
      <c r="HE129" s="27"/>
      <c r="HF129" s="27"/>
      <c r="HG129" s="27"/>
      <c r="HH129" s="27"/>
      <c r="HI129" s="27"/>
      <c r="HJ129" s="27"/>
      <c r="HK129" s="27"/>
      <c r="HL129" s="27"/>
      <c r="HM129" s="27"/>
      <c r="HN129" s="27"/>
      <c r="HO129" s="27"/>
      <c r="HP129" s="27"/>
      <c r="HQ129" s="27"/>
      <c r="HR129" s="27"/>
      <c r="HS129" s="27"/>
      <c r="HT129" s="27"/>
      <c r="HU129" s="27"/>
      <c r="HV129" s="27"/>
      <c r="HW129" s="27"/>
      <c r="HX129" s="27"/>
      <c r="HY129" s="27"/>
      <c r="HZ129" s="27"/>
      <c r="IA129" s="27"/>
      <c r="IB129" s="27"/>
      <c r="IC129" s="27"/>
      <c r="ID129" s="27"/>
      <c r="IE129" s="27"/>
      <c r="IF129" s="27"/>
      <c r="IG129" s="27"/>
      <c r="IH129" s="27"/>
      <c r="II129" s="27"/>
      <c r="IJ129" s="27"/>
      <c r="IK129" s="27"/>
      <c r="IL129" s="27"/>
      <c r="IM129" s="27"/>
      <c r="IN129" s="27"/>
      <c r="IO129" s="27"/>
      <c r="IP129" s="27"/>
      <c r="IQ129" s="27"/>
      <c r="IR129" s="27"/>
    </row>
    <row r="130" spans="1:252" s="7" customFormat="1" ht="36" customHeight="1" x14ac:dyDescent="0.2">
      <c r="A130" s="21" t="s">
        <v>99</v>
      </c>
      <c r="B130" s="22" t="s">
        <v>100</v>
      </c>
      <c r="C130" s="29" t="s">
        <v>38</v>
      </c>
      <c r="D130" s="29" t="s">
        <v>165</v>
      </c>
      <c r="E130" s="28" t="s">
        <v>158</v>
      </c>
      <c r="F130" s="28" t="s">
        <v>166</v>
      </c>
      <c r="G130" s="29" t="s">
        <v>42</v>
      </c>
      <c r="H130" s="29" t="s">
        <v>134</v>
      </c>
      <c r="I130" s="28" t="s">
        <v>135</v>
      </c>
      <c r="J130" s="29" t="s">
        <v>51</v>
      </c>
      <c r="K130" s="61">
        <v>0</v>
      </c>
      <c r="L130" s="51">
        <v>24563.93</v>
      </c>
      <c r="M130" s="51">
        <v>0</v>
      </c>
      <c r="N130" s="51">
        <v>0</v>
      </c>
      <c r="O130" s="51">
        <f t="shared" si="8"/>
        <v>24563.93</v>
      </c>
      <c r="P130" s="51">
        <v>0</v>
      </c>
      <c r="Q130" s="51">
        <v>0</v>
      </c>
      <c r="R130" s="51">
        <v>0</v>
      </c>
      <c r="S130" s="51"/>
      <c r="T130" s="51"/>
      <c r="U130" s="51"/>
      <c r="V130" s="51"/>
      <c r="W130" s="51"/>
      <c r="X130" s="52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  <c r="EF130" s="27"/>
      <c r="EG130" s="27"/>
      <c r="EH130" s="27"/>
      <c r="EI130" s="27"/>
      <c r="EJ130" s="27"/>
      <c r="EK130" s="27"/>
      <c r="EL130" s="27"/>
      <c r="EM130" s="27"/>
      <c r="EN130" s="27"/>
      <c r="EO130" s="27"/>
      <c r="EP130" s="27"/>
      <c r="EQ130" s="27"/>
      <c r="ER130" s="27"/>
      <c r="ES130" s="27"/>
      <c r="ET130" s="27"/>
      <c r="EU130" s="27"/>
      <c r="EV130" s="27"/>
      <c r="EW130" s="27"/>
      <c r="EX130" s="27"/>
      <c r="EY130" s="27"/>
      <c r="EZ130" s="27"/>
      <c r="FA130" s="27"/>
      <c r="FB130" s="27"/>
      <c r="FC130" s="27"/>
      <c r="FD130" s="27"/>
      <c r="FE130" s="27"/>
      <c r="FF130" s="27"/>
      <c r="FG130" s="27"/>
      <c r="FH130" s="27"/>
      <c r="FI130" s="27"/>
      <c r="FJ130" s="27"/>
      <c r="FK130" s="27"/>
      <c r="FL130" s="27"/>
      <c r="FM130" s="27"/>
      <c r="FN130" s="27"/>
      <c r="FO130" s="27"/>
      <c r="FP130" s="27"/>
      <c r="FQ130" s="27"/>
      <c r="FR130" s="27"/>
      <c r="FS130" s="27"/>
      <c r="FT130" s="27"/>
      <c r="FU130" s="27"/>
      <c r="FV130" s="27"/>
      <c r="FW130" s="27"/>
      <c r="FX130" s="27"/>
      <c r="FY130" s="27"/>
      <c r="FZ130" s="27"/>
      <c r="GA130" s="27"/>
      <c r="GB130" s="27"/>
      <c r="GC130" s="27"/>
      <c r="GD130" s="27"/>
      <c r="GE130" s="27"/>
      <c r="GF130" s="27"/>
      <c r="GG130" s="27"/>
      <c r="GH130" s="27"/>
      <c r="GI130" s="27"/>
      <c r="GJ130" s="27"/>
      <c r="GK130" s="27"/>
      <c r="GL130" s="27"/>
      <c r="GM130" s="27"/>
      <c r="GN130" s="27"/>
      <c r="GO130" s="27"/>
      <c r="GP130" s="27"/>
      <c r="GQ130" s="27"/>
      <c r="GR130" s="27"/>
      <c r="GS130" s="27"/>
      <c r="GT130" s="27"/>
      <c r="GU130" s="27"/>
      <c r="GV130" s="27"/>
      <c r="GW130" s="27"/>
      <c r="GX130" s="27"/>
      <c r="GY130" s="27"/>
      <c r="GZ130" s="27"/>
      <c r="HA130" s="27"/>
      <c r="HB130" s="27"/>
      <c r="HC130" s="27"/>
      <c r="HD130" s="27"/>
      <c r="HE130" s="27"/>
      <c r="HF130" s="27"/>
      <c r="HG130" s="27"/>
      <c r="HH130" s="27"/>
      <c r="HI130" s="27"/>
      <c r="HJ130" s="27"/>
      <c r="HK130" s="27"/>
      <c r="HL130" s="27"/>
      <c r="HM130" s="27"/>
      <c r="HN130" s="27"/>
      <c r="HO130" s="27"/>
      <c r="HP130" s="27"/>
      <c r="HQ130" s="27"/>
      <c r="HR130" s="27"/>
      <c r="HS130" s="27"/>
      <c r="HT130" s="27"/>
      <c r="HU130" s="27"/>
      <c r="HV130" s="27"/>
      <c r="HW130" s="27"/>
      <c r="HX130" s="27"/>
      <c r="HY130" s="27"/>
      <c r="HZ130" s="27"/>
      <c r="IA130" s="27"/>
      <c r="IB130" s="27"/>
      <c r="IC130" s="27"/>
      <c r="ID130" s="27"/>
      <c r="IE130" s="27"/>
      <c r="IF130" s="27"/>
      <c r="IG130" s="27"/>
      <c r="IH130" s="27"/>
      <c r="II130" s="27"/>
      <c r="IJ130" s="27"/>
      <c r="IK130" s="27"/>
      <c r="IL130" s="27"/>
      <c r="IM130" s="27"/>
      <c r="IN130" s="27"/>
      <c r="IO130" s="27"/>
      <c r="IP130" s="27"/>
      <c r="IQ130" s="27"/>
      <c r="IR130" s="27"/>
    </row>
    <row r="131" spans="1:252" s="7" customFormat="1" ht="36" customHeight="1" x14ac:dyDescent="0.2">
      <c r="A131" s="21" t="s">
        <v>99</v>
      </c>
      <c r="B131" s="22" t="s">
        <v>100</v>
      </c>
      <c r="C131" s="29" t="s">
        <v>38</v>
      </c>
      <c r="D131" s="29" t="s">
        <v>165</v>
      </c>
      <c r="E131" s="28" t="s">
        <v>158</v>
      </c>
      <c r="F131" s="28" t="s">
        <v>166</v>
      </c>
      <c r="G131" s="29" t="s">
        <v>42</v>
      </c>
      <c r="H131" s="29" t="s">
        <v>103</v>
      </c>
      <c r="I131" s="28" t="s">
        <v>104</v>
      </c>
      <c r="J131" s="29" t="s">
        <v>51</v>
      </c>
      <c r="K131" s="61">
        <v>6452526</v>
      </c>
      <c r="L131" s="51">
        <v>-180000</v>
      </c>
      <c r="M131" s="51">
        <v>0</v>
      </c>
      <c r="N131" s="51">
        <v>0</v>
      </c>
      <c r="O131" s="51">
        <f t="shared" si="8"/>
        <v>6272526</v>
      </c>
      <c r="P131" s="51">
        <v>5263621.1500000004</v>
      </c>
      <c r="Q131" s="51">
        <v>5263621.1500000004</v>
      </c>
      <c r="R131" s="51">
        <v>3566775.9</v>
      </c>
      <c r="S131" s="51"/>
      <c r="T131" s="51"/>
      <c r="U131" s="51"/>
      <c r="V131" s="51"/>
      <c r="W131" s="51"/>
      <c r="X131" s="52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  <c r="EX131" s="27"/>
      <c r="EY131" s="27"/>
      <c r="EZ131" s="27"/>
      <c r="FA131" s="27"/>
      <c r="FB131" s="27"/>
      <c r="FC131" s="27"/>
      <c r="FD131" s="27"/>
      <c r="FE131" s="27"/>
      <c r="FF131" s="27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27"/>
      <c r="FY131" s="27"/>
      <c r="FZ131" s="27"/>
      <c r="GA131" s="27"/>
      <c r="GB131" s="27"/>
      <c r="GC131" s="27"/>
      <c r="GD131" s="27"/>
      <c r="GE131" s="27"/>
      <c r="GF131" s="27"/>
      <c r="GG131" s="27"/>
      <c r="GH131" s="27"/>
      <c r="GI131" s="27"/>
      <c r="GJ131" s="27"/>
      <c r="GK131" s="27"/>
      <c r="GL131" s="27"/>
      <c r="GM131" s="27"/>
      <c r="GN131" s="27"/>
      <c r="GO131" s="27"/>
      <c r="GP131" s="27"/>
      <c r="GQ131" s="27"/>
      <c r="GR131" s="27"/>
      <c r="GS131" s="27"/>
      <c r="GT131" s="27"/>
      <c r="GU131" s="27"/>
      <c r="GV131" s="27"/>
      <c r="GW131" s="27"/>
      <c r="GX131" s="27"/>
      <c r="GY131" s="27"/>
      <c r="GZ131" s="27"/>
      <c r="HA131" s="27"/>
      <c r="HB131" s="27"/>
      <c r="HC131" s="27"/>
      <c r="HD131" s="27"/>
      <c r="HE131" s="27"/>
      <c r="HF131" s="27"/>
      <c r="HG131" s="27"/>
      <c r="HH131" s="27"/>
      <c r="HI131" s="27"/>
      <c r="HJ131" s="27"/>
      <c r="HK131" s="27"/>
      <c r="HL131" s="27"/>
      <c r="HM131" s="27"/>
      <c r="HN131" s="27"/>
      <c r="HO131" s="27"/>
      <c r="HP131" s="27"/>
      <c r="HQ131" s="27"/>
      <c r="HR131" s="27"/>
      <c r="HS131" s="27"/>
      <c r="HT131" s="27"/>
      <c r="HU131" s="27"/>
      <c r="HV131" s="27"/>
      <c r="HW131" s="27"/>
      <c r="HX131" s="27"/>
      <c r="HY131" s="27"/>
      <c r="HZ131" s="27"/>
      <c r="IA131" s="27"/>
      <c r="IB131" s="27"/>
      <c r="IC131" s="27"/>
      <c r="ID131" s="27"/>
      <c r="IE131" s="27"/>
      <c r="IF131" s="27"/>
      <c r="IG131" s="27"/>
      <c r="IH131" s="27"/>
      <c r="II131" s="27"/>
      <c r="IJ131" s="27"/>
      <c r="IK131" s="27"/>
      <c r="IL131" s="27"/>
      <c r="IM131" s="27"/>
      <c r="IN131" s="27"/>
      <c r="IO131" s="27"/>
      <c r="IP131" s="27"/>
      <c r="IQ131" s="27"/>
      <c r="IR131" s="27"/>
    </row>
    <row r="132" spans="1:252" s="7" customFormat="1" ht="36" customHeight="1" x14ac:dyDescent="0.2">
      <c r="A132" s="21" t="s">
        <v>99</v>
      </c>
      <c r="B132" s="22" t="s">
        <v>100</v>
      </c>
      <c r="C132" s="29" t="s">
        <v>38</v>
      </c>
      <c r="D132" s="29" t="s">
        <v>165</v>
      </c>
      <c r="E132" s="28" t="s">
        <v>158</v>
      </c>
      <c r="F132" s="28" t="s">
        <v>166</v>
      </c>
      <c r="G132" s="29" t="s">
        <v>42</v>
      </c>
      <c r="H132" s="29" t="s">
        <v>103</v>
      </c>
      <c r="I132" s="28" t="s">
        <v>104</v>
      </c>
      <c r="J132" s="29" t="s">
        <v>128</v>
      </c>
      <c r="K132" s="61">
        <v>50000</v>
      </c>
      <c r="L132" s="51">
        <v>130000</v>
      </c>
      <c r="M132" s="51">
        <v>0</v>
      </c>
      <c r="N132" s="51">
        <v>0</v>
      </c>
      <c r="O132" s="51">
        <f t="shared" si="8"/>
        <v>180000</v>
      </c>
      <c r="P132" s="51">
        <v>126849</v>
      </c>
      <c r="Q132" s="51">
        <v>126849</v>
      </c>
      <c r="R132" s="51">
        <v>16599</v>
      </c>
      <c r="S132" s="51"/>
      <c r="T132" s="51"/>
      <c r="U132" s="51"/>
      <c r="V132" s="51"/>
      <c r="W132" s="51"/>
      <c r="X132" s="52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  <c r="IR132" s="27"/>
    </row>
    <row r="133" spans="1:252" s="7" customFormat="1" ht="36" customHeight="1" x14ac:dyDescent="0.2">
      <c r="A133" s="21" t="s">
        <v>99</v>
      </c>
      <c r="B133" s="22" t="s">
        <v>100</v>
      </c>
      <c r="C133" s="29" t="s">
        <v>38</v>
      </c>
      <c r="D133" s="29" t="s">
        <v>165</v>
      </c>
      <c r="E133" s="28" t="s">
        <v>158</v>
      </c>
      <c r="F133" s="28" t="s">
        <v>166</v>
      </c>
      <c r="G133" s="29" t="s">
        <v>42</v>
      </c>
      <c r="H133" s="62" t="s">
        <v>56</v>
      </c>
      <c r="I133" s="65" t="s">
        <v>57</v>
      </c>
      <c r="J133" s="29" t="s">
        <v>51</v>
      </c>
      <c r="K133" s="61">
        <v>0</v>
      </c>
      <c r="L133" s="51">
        <f>680029-50000</f>
        <v>630029</v>
      </c>
      <c r="M133" s="51">
        <v>0</v>
      </c>
      <c r="N133" s="51">
        <v>0</v>
      </c>
      <c r="O133" s="51">
        <f t="shared" si="8"/>
        <v>630029</v>
      </c>
      <c r="P133" s="51">
        <v>283427.36</v>
      </c>
      <c r="Q133" s="51">
        <v>283427.36</v>
      </c>
      <c r="R133" s="51">
        <v>255961.58</v>
      </c>
      <c r="S133" s="51"/>
      <c r="T133" s="51"/>
      <c r="U133" s="51"/>
      <c r="V133" s="51"/>
      <c r="W133" s="51"/>
      <c r="X133" s="52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  <c r="IR133" s="27"/>
    </row>
    <row r="134" spans="1:252" s="7" customFormat="1" ht="36" customHeight="1" x14ac:dyDescent="0.2">
      <c r="A134" s="21" t="s">
        <v>99</v>
      </c>
      <c r="B134" s="22" t="s">
        <v>100</v>
      </c>
      <c r="C134" s="29" t="s">
        <v>38</v>
      </c>
      <c r="D134" s="29" t="s">
        <v>165</v>
      </c>
      <c r="E134" s="28" t="s">
        <v>158</v>
      </c>
      <c r="F134" s="28" t="s">
        <v>166</v>
      </c>
      <c r="G134" s="29" t="s">
        <v>42</v>
      </c>
      <c r="H134" s="62" t="s">
        <v>56</v>
      </c>
      <c r="I134" s="65" t="s">
        <v>57</v>
      </c>
      <c r="J134" s="29" t="s">
        <v>128</v>
      </c>
      <c r="K134" s="61">
        <v>0</v>
      </c>
      <c r="L134" s="51">
        <v>42589</v>
      </c>
      <c r="M134" s="51">
        <v>0</v>
      </c>
      <c r="N134" s="51">
        <v>0</v>
      </c>
      <c r="O134" s="51">
        <f t="shared" si="8"/>
        <v>42589</v>
      </c>
      <c r="P134" s="51">
        <v>0</v>
      </c>
      <c r="Q134" s="51">
        <v>0</v>
      </c>
      <c r="R134" s="51">
        <v>0</v>
      </c>
      <c r="S134" s="51"/>
      <c r="T134" s="51"/>
      <c r="U134" s="51"/>
      <c r="V134" s="51"/>
      <c r="W134" s="51"/>
      <c r="X134" s="52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</row>
    <row r="135" spans="1:252" s="7" customFormat="1" ht="36" customHeight="1" x14ac:dyDescent="0.2">
      <c r="A135" s="21" t="s">
        <v>99</v>
      </c>
      <c r="B135" s="22" t="s">
        <v>100</v>
      </c>
      <c r="C135" s="29" t="s">
        <v>38</v>
      </c>
      <c r="D135" s="29" t="s">
        <v>165</v>
      </c>
      <c r="E135" s="28" t="s">
        <v>158</v>
      </c>
      <c r="F135" s="28" t="s">
        <v>166</v>
      </c>
      <c r="G135" s="29" t="s">
        <v>42</v>
      </c>
      <c r="H135" s="62" t="s">
        <v>136</v>
      </c>
      <c r="I135" s="63" t="s">
        <v>137</v>
      </c>
      <c r="J135" s="29" t="s">
        <v>51</v>
      </c>
      <c r="K135" s="61">
        <v>0</v>
      </c>
      <c r="L135" s="51">
        <v>110000</v>
      </c>
      <c r="M135" s="51">
        <v>0</v>
      </c>
      <c r="N135" s="51">
        <v>0</v>
      </c>
      <c r="O135" s="51">
        <f t="shared" si="8"/>
        <v>110000</v>
      </c>
      <c r="P135" s="51">
        <v>0</v>
      </c>
      <c r="Q135" s="51">
        <v>0</v>
      </c>
      <c r="R135" s="51">
        <v>0</v>
      </c>
      <c r="S135" s="51"/>
      <c r="T135" s="51"/>
      <c r="U135" s="51"/>
      <c r="V135" s="51"/>
      <c r="W135" s="51"/>
      <c r="X135" s="52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7"/>
      <c r="EP135" s="27"/>
      <c r="EQ135" s="27"/>
      <c r="ER135" s="27"/>
      <c r="ES135" s="27"/>
      <c r="ET135" s="27"/>
      <c r="EU135" s="27"/>
      <c r="EV135" s="27"/>
      <c r="EW135" s="27"/>
      <c r="EX135" s="27"/>
      <c r="EY135" s="27"/>
      <c r="EZ135" s="27"/>
      <c r="FA135" s="27"/>
      <c r="FB135" s="27"/>
      <c r="FC135" s="27"/>
      <c r="FD135" s="27"/>
      <c r="FE135" s="27"/>
      <c r="FF135" s="27"/>
      <c r="FG135" s="27"/>
      <c r="FH135" s="27"/>
      <c r="FI135" s="27"/>
      <c r="FJ135" s="27"/>
      <c r="FK135" s="27"/>
      <c r="FL135" s="27"/>
      <c r="FM135" s="27"/>
      <c r="FN135" s="27"/>
      <c r="FO135" s="27"/>
      <c r="FP135" s="27"/>
      <c r="FQ135" s="27"/>
      <c r="FR135" s="27"/>
      <c r="FS135" s="27"/>
      <c r="FT135" s="27"/>
      <c r="FU135" s="27"/>
      <c r="FV135" s="27"/>
      <c r="FW135" s="27"/>
      <c r="FX135" s="27"/>
      <c r="FY135" s="27"/>
      <c r="FZ135" s="27"/>
      <c r="GA135" s="27"/>
      <c r="GB135" s="27"/>
      <c r="GC135" s="27"/>
      <c r="GD135" s="27"/>
      <c r="GE135" s="27"/>
      <c r="GF135" s="27"/>
      <c r="GG135" s="27"/>
      <c r="GH135" s="27"/>
      <c r="GI135" s="27"/>
      <c r="GJ135" s="27"/>
      <c r="GK135" s="27"/>
      <c r="GL135" s="27"/>
      <c r="GM135" s="27"/>
      <c r="GN135" s="27"/>
      <c r="GO135" s="27"/>
      <c r="GP135" s="27"/>
      <c r="GQ135" s="27"/>
      <c r="GR135" s="27"/>
      <c r="GS135" s="27"/>
      <c r="GT135" s="27"/>
      <c r="GU135" s="27"/>
      <c r="GV135" s="27"/>
      <c r="GW135" s="27"/>
      <c r="GX135" s="27"/>
      <c r="GY135" s="27"/>
      <c r="GZ135" s="27"/>
      <c r="HA135" s="27"/>
      <c r="HB135" s="27"/>
      <c r="HC135" s="27"/>
      <c r="HD135" s="27"/>
      <c r="HE135" s="27"/>
      <c r="HF135" s="27"/>
      <c r="HG135" s="27"/>
      <c r="HH135" s="27"/>
      <c r="HI135" s="27"/>
      <c r="HJ135" s="27"/>
      <c r="HK135" s="27"/>
      <c r="HL135" s="27"/>
      <c r="HM135" s="27"/>
      <c r="HN135" s="27"/>
      <c r="HO135" s="27"/>
      <c r="HP135" s="27"/>
      <c r="HQ135" s="27"/>
      <c r="HR135" s="27"/>
      <c r="HS135" s="27"/>
      <c r="HT135" s="27"/>
      <c r="HU135" s="27"/>
      <c r="HV135" s="27"/>
      <c r="HW135" s="27"/>
      <c r="HX135" s="27"/>
      <c r="HY135" s="27"/>
      <c r="HZ135" s="27"/>
      <c r="IA135" s="27"/>
      <c r="IB135" s="27"/>
      <c r="IC135" s="27"/>
      <c r="ID135" s="27"/>
      <c r="IE135" s="27"/>
      <c r="IF135" s="27"/>
      <c r="IG135" s="27"/>
      <c r="IH135" s="27"/>
      <c r="II135" s="27"/>
      <c r="IJ135" s="27"/>
      <c r="IK135" s="27"/>
      <c r="IL135" s="27"/>
      <c r="IM135" s="27"/>
      <c r="IN135" s="27"/>
      <c r="IO135" s="27"/>
      <c r="IP135" s="27"/>
      <c r="IQ135" s="27"/>
      <c r="IR135" s="27"/>
    </row>
    <row r="136" spans="1:252" s="7" customFormat="1" ht="36" customHeight="1" x14ac:dyDescent="0.2">
      <c r="A136" s="21" t="s">
        <v>99</v>
      </c>
      <c r="B136" s="22" t="s">
        <v>100</v>
      </c>
      <c r="C136" s="29" t="s">
        <v>38</v>
      </c>
      <c r="D136" s="29" t="s">
        <v>167</v>
      </c>
      <c r="E136" s="28" t="s">
        <v>158</v>
      </c>
      <c r="F136" s="28" t="s">
        <v>168</v>
      </c>
      <c r="G136" s="29" t="s">
        <v>42</v>
      </c>
      <c r="H136" s="29" t="s">
        <v>43</v>
      </c>
      <c r="I136" s="28" t="s">
        <v>44</v>
      </c>
      <c r="J136" s="29" t="s">
        <v>128</v>
      </c>
      <c r="K136" s="61">
        <v>200000</v>
      </c>
      <c r="L136" s="51">
        <v>-120000</v>
      </c>
      <c r="M136" s="51">
        <v>0</v>
      </c>
      <c r="N136" s="51">
        <v>0</v>
      </c>
      <c r="O136" s="51">
        <f t="shared" si="8"/>
        <v>80000</v>
      </c>
      <c r="P136" s="51"/>
      <c r="Q136" s="51"/>
      <c r="R136" s="51"/>
      <c r="S136" s="51">
        <v>22050</v>
      </c>
      <c r="T136" s="51">
        <v>22050</v>
      </c>
      <c r="U136" s="51">
        <v>0</v>
      </c>
      <c r="V136" s="51"/>
      <c r="W136" s="51"/>
      <c r="X136" s="52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7"/>
      <c r="IO136" s="27"/>
      <c r="IP136" s="27"/>
      <c r="IQ136" s="27"/>
      <c r="IR136" s="27"/>
    </row>
    <row r="137" spans="1:252" s="7" customFormat="1" ht="36" customHeight="1" x14ac:dyDescent="0.2">
      <c r="A137" s="21" t="s">
        <v>99</v>
      </c>
      <c r="B137" s="22" t="s">
        <v>100</v>
      </c>
      <c r="C137" s="29" t="s">
        <v>38</v>
      </c>
      <c r="D137" s="29" t="s">
        <v>167</v>
      </c>
      <c r="E137" s="28" t="s">
        <v>158</v>
      </c>
      <c r="F137" s="28" t="s">
        <v>168</v>
      </c>
      <c r="G137" s="29" t="s">
        <v>42</v>
      </c>
      <c r="H137" s="29" t="s">
        <v>52</v>
      </c>
      <c r="I137" s="28" t="s">
        <v>53</v>
      </c>
      <c r="J137" s="29" t="s">
        <v>51</v>
      </c>
      <c r="K137" s="61">
        <v>100000</v>
      </c>
      <c r="L137" s="51">
        <v>0</v>
      </c>
      <c r="M137" s="51">
        <v>0</v>
      </c>
      <c r="N137" s="51">
        <v>0</v>
      </c>
      <c r="O137" s="51">
        <f t="shared" si="8"/>
        <v>100000</v>
      </c>
      <c r="P137" s="51"/>
      <c r="Q137" s="51"/>
      <c r="R137" s="51"/>
      <c r="S137" s="51">
        <v>0</v>
      </c>
      <c r="T137" s="51">
        <v>0</v>
      </c>
      <c r="U137" s="51">
        <v>0</v>
      </c>
      <c r="V137" s="51"/>
      <c r="W137" s="51"/>
      <c r="X137" s="52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  <c r="IR137" s="27"/>
    </row>
    <row r="138" spans="1:252" s="7" customFormat="1" ht="36" customHeight="1" x14ac:dyDescent="0.2">
      <c r="A138" s="21" t="s">
        <v>99</v>
      </c>
      <c r="B138" s="22" t="s">
        <v>100</v>
      </c>
      <c r="C138" s="29" t="s">
        <v>38</v>
      </c>
      <c r="D138" s="29" t="s">
        <v>167</v>
      </c>
      <c r="E138" s="28" t="s">
        <v>158</v>
      </c>
      <c r="F138" s="28" t="s">
        <v>168</v>
      </c>
      <c r="G138" s="29" t="s">
        <v>42</v>
      </c>
      <c r="H138" s="29" t="s">
        <v>103</v>
      </c>
      <c r="I138" s="28" t="s">
        <v>104</v>
      </c>
      <c r="J138" s="29" t="s">
        <v>51</v>
      </c>
      <c r="K138" s="61">
        <v>1104334</v>
      </c>
      <c r="L138" s="61">
        <v>0</v>
      </c>
      <c r="M138" s="51">
        <v>0</v>
      </c>
      <c r="N138" s="51">
        <v>0</v>
      </c>
      <c r="O138" s="51">
        <f t="shared" si="8"/>
        <v>1104334</v>
      </c>
      <c r="P138" s="51"/>
      <c r="Q138" s="51"/>
      <c r="R138" s="51"/>
      <c r="S138" s="51">
        <v>982884.08</v>
      </c>
      <c r="T138" s="51">
        <v>982884.08</v>
      </c>
      <c r="U138" s="51">
        <v>774039.64</v>
      </c>
      <c r="V138" s="51"/>
      <c r="W138" s="51"/>
      <c r="X138" s="52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</row>
    <row r="139" spans="1:252" s="7" customFormat="1" ht="36" customHeight="1" x14ac:dyDescent="0.2">
      <c r="A139" s="21" t="s">
        <v>99</v>
      </c>
      <c r="B139" s="22" t="s">
        <v>100</v>
      </c>
      <c r="C139" s="29" t="s">
        <v>38</v>
      </c>
      <c r="D139" s="29" t="s">
        <v>169</v>
      </c>
      <c r="E139" s="28" t="s">
        <v>158</v>
      </c>
      <c r="F139" s="28" t="s">
        <v>170</v>
      </c>
      <c r="G139" s="29" t="s">
        <v>42</v>
      </c>
      <c r="H139" s="29" t="s">
        <v>43</v>
      </c>
      <c r="I139" s="28" t="s">
        <v>44</v>
      </c>
      <c r="J139" s="29" t="s">
        <v>128</v>
      </c>
      <c r="K139" s="61">
        <v>30000</v>
      </c>
      <c r="L139" s="51">
        <v>-30000</v>
      </c>
      <c r="M139" s="51">
        <v>0</v>
      </c>
      <c r="N139" s="51">
        <v>0</v>
      </c>
      <c r="O139" s="51">
        <f t="shared" si="8"/>
        <v>0</v>
      </c>
      <c r="P139" s="51"/>
      <c r="Q139" s="51"/>
      <c r="R139" s="51"/>
      <c r="S139" s="51"/>
      <c r="T139" s="51"/>
      <c r="U139" s="51"/>
      <c r="V139" s="51">
        <v>0</v>
      </c>
      <c r="W139" s="51">
        <v>0</v>
      </c>
      <c r="X139" s="52">
        <v>0</v>
      </c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7"/>
      <c r="IH139" s="27"/>
      <c r="II139" s="27"/>
      <c r="IJ139" s="27"/>
      <c r="IK139" s="27"/>
      <c r="IL139" s="27"/>
      <c r="IM139" s="27"/>
      <c r="IN139" s="27"/>
      <c r="IO139" s="27"/>
      <c r="IP139" s="27"/>
      <c r="IQ139" s="27"/>
      <c r="IR139" s="27"/>
    </row>
    <row r="140" spans="1:252" s="7" customFormat="1" ht="36" customHeight="1" x14ac:dyDescent="0.2">
      <c r="A140" s="21" t="s">
        <v>99</v>
      </c>
      <c r="B140" s="22" t="s">
        <v>100</v>
      </c>
      <c r="C140" s="29" t="s">
        <v>38</v>
      </c>
      <c r="D140" s="29" t="s">
        <v>169</v>
      </c>
      <c r="E140" s="28" t="s">
        <v>158</v>
      </c>
      <c r="F140" s="28" t="s">
        <v>170</v>
      </c>
      <c r="G140" s="29" t="s">
        <v>42</v>
      </c>
      <c r="H140" s="29" t="s">
        <v>103</v>
      </c>
      <c r="I140" s="28" t="s">
        <v>104</v>
      </c>
      <c r="J140" s="29" t="s">
        <v>51</v>
      </c>
      <c r="K140" s="61">
        <v>2040840</v>
      </c>
      <c r="L140" s="51">
        <v>0</v>
      </c>
      <c r="M140" s="51">
        <v>0</v>
      </c>
      <c r="N140" s="51">
        <v>0</v>
      </c>
      <c r="O140" s="51">
        <f t="shared" si="8"/>
        <v>2040840</v>
      </c>
      <c r="P140" s="51"/>
      <c r="Q140" s="51"/>
      <c r="R140" s="51"/>
      <c r="S140" s="51"/>
      <c r="T140" s="51"/>
      <c r="U140" s="51"/>
      <c r="V140" s="51">
        <v>1464611.56</v>
      </c>
      <c r="W140" s="51">
        <v>1464611.56</v>
      </c>
      <c r="X140" s="52">
        <v>1384661.73</v>
      </c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7"/>
      <c r="HV140" s="27"/>
      <c r="HW140" s="27"/>
      <c r="HX140" s="27"/>
      <c r="HY140" s="27"/>
      <c r="HZ140" s="27"/>
      <c r="IA140" s="27"/>
      <c r="IB140" s="27"/>
      <c r="IC140" s="27"/>
      <c r="ID140" s="27"/>
      <c r="IE140" s="27"/>
      <c r="IF140" s="27"/>
      <c r="IG140" s="27"/>
      <c r="IH140" s="27"/>
      <c r="II140" s="27"/>
      <c r="IJ140" s="27"/>
      <c r="IK140" s="27"/>
      <c r="IL140" s="27"/>
      <c r="IM140" s="27"/>
      <c r="IN140" s="27"/>
      <c r="IO140" s="27"/>
      <c r="IP140" s="27"/>
      <c r="IQ140" s="27"/>
      <c r="IR140" s="27"/>
    </row>
    <row r="141" spans="1:252" s="7" customFormat="1" ht="36" customHeight="1" x14ac:dyDescent="0.2">
      <c r="A141" s="21" t="s">
        <v>99</v>
      </c>
      <c r="B141" s="22" t="s">
        <v>100</v>
      </c>
      <c r="C141" s="29" t="s">
        <v>38</v>
      </c>
      <c r="D141" s="29" t="s">
        <v>169</v>
      </c>
      <c r="E141" s="28" t="s">
        <v>158</v>
      </c>
      <c r="F141" s="28" t="s">
        <v>170</v>
      </c>
      <c r="G141" s="29" t="s">
        <v>42</v>
      </c>
      <c r="H141" s="62" t="s">
        <v>56</v>
      </c>
      <c r="I141" s="65" t="s">
        <v>57</v>
      </c>
      <c r="J141" s="29" t="s">
        <v>51</v>
      </c>
      <c r="K141" s="61">
        <v>0</v>
      </c>
      <c r="L141" s="51">
        <v>1450</v>
      </c>
      <c r="M141" s="51">
        <v>0</v>
      </c>
      <c r="N141" s="51">
        <v>0</v>
      </c>
      <c r="O141" s="51">
        <f t="shared" si="8"/>
        <v>1450</v>
      </c>
      <c r="P141" s="51"/>
      <c r="Q141" s="51"/>
      <c r="R141" s="51"/>
      <c r="S141" s="51"/>
      <c r="T141" s="51"/>
      <c r="U141" s="51"/>
      <c r="V141" s="51">
        <v>0</v>
      </c>
      <c r="W141" s="51">
        <v>0</v>
      </c>
      <c r="X141" s="52">
        <v>0</v>
      </c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  <c r="EF141" s="27"/>
      <c r="EG141" s="27"/>
      <c r="EH141" s="27"/>
      <c r="EI141" s="27"/>
      <c r="EJ141" s="27"/>
      <c r="EK141" s="27"/>
      <c r="EL141" s="27"/>
      <c r="EM141" s="27"/>
      <c r="EN141" s="27"/>
      <c r="EO141" s="27"/>
      <c r="EP141" s="27"/>
      <c r="EQ141" s="27"/>
      <c r="ER141" s="27"/>
      <c r="ES141" s="27"/>
      <c r="ET141" s="27"/>
      <c r="EU141" s="27"/>
      <c r="EV141" s="27"/>
      <c r="EW141" s="27"/>
      <c r="EX141" s="27"/>
      <c r="EY141" s="27"/>
      <c r="EZ141" s="27"/>
      <c r="FA141" s="27"/>
      <c r="FB141" s="27"/>
      <c r="FC141" s="27"/>
      <c r="FD141" s="27"/>
      <c r="FE141" s="27"/>
      <c r="FF141" s="27"/>
      <c r="FG141" s="27"/>
      <c r="FH141" s="27"/>
      <c r="FI141" s="27"/>
      <c r="FJ141" s="27"/>
      <c r="FK141" s="27"/>
      <c r="FL141" s="27"/>
      <c r="FM141" s="27"/>
      <c r="FN141" s="27"/>
      <c r="FO141" s="27"/>
      <c r="FP141" s="27"/>
      <c r="FQ141" s="27"/>
      <c r="FR141" s="27"/>
      <c r="FS141" s="27"/>
      <c r="FT141" s="27"/>
      <c r="FU141" s="27"/>
      <c r="FV141" s="27"/>
      <c r="FW141" s="27"/>
      <c r="FX141" s="27"/>
      <c r="FY141" s="27"/>
      <c r="FZ141" s="27"/>
      <c r="GA141" s="27"/>
      <c r="GB141" s="27"/>
      <c r="GC141" s="27"/>
      <c r="GD141" s="27"/>
      <c r="GE141" s="27"/>
      <c r="GF141" s="27"/>
      <c r="GG141" s="27"/>
      <c r="GH141" s="27"/>
      <c r="GI141" s="27"/>
      <c r="GJ141" s="27"/>
      <c r="GK141" s="27"/>
      <c r="GL141" s="27"/>
      <c r="GM141" s="27"/>
      <c r="GN141" s="27"/>
      <c r="GO141" s="27"/>
      <c r="GP141" s="27"/>
      <c r="GQ141" s="27"/>
      <c r="GR141" s="27"/>
      <c r="GS141" s="27"/>
      <c r="GT141" s="27"/>
      <c r="GU141" s="27"/>
      <c r="GV141" s="27"/>
      <c r="GW141" s="27"/>
      <c r="GX141" s="27"/>
      <c r="GY141" s="27"/>
      <c r="GZ141" s="27"/>
      <c r="HA141" s="27"/>
      <c r="HB141" s="27"/>
      <c r="HC141" s="27"/>
      <c r="HD141" s="27"/>
      <c r="HE141" s="27"/>
      <c r="HF141" s="27"/>
      <c r="HG141" s="27"/>
      <c r="HH141" s="27"/>
      <c r="HI141" s="27"/>
      <c r="HJ141" s="27"/>
      <c r="HK141" s="27"/>
      <c r="HL141" s="27"/>
      <c r="HM141" s="27"/>
      <c r="HN141" s="27"/>
      <c r="HO141" s="27"/>
      <c r="HP141" s="27"/>
      <c r="HQ141" s="27"/>
      <c r="HR141" s="27"/>
      <c r="HS141" s="27"/>
      <c r="HT141" s="27"/>
      <c r="HU141" s="27"/>
      <c r="HV141" s="27"/>
      <c r="HW141" s="27"/>
      <c r="HX141" s="27"/>
      <c r="HY141" s="27"/>
      <c r="HZ141" s="27"/>
      <c r="IA141" s="27"/>
      <c r="IB141" s="27"/>
      <c r="IC141" s="27"/>
      <c r="ID141" s="27"/>
      <c r="IE141" s="27"/>
      <c r="IF141" s="27"/>
      <c r="IG141" s="27"/>
      <c r="IH141" s="27"/>
      <c r="II141" s="27"/>
      <c r="IJ141" s="27"/>
      <c r="IK141" s="27"/>
      <c r="IL141" s="27"/>
      <c r="IM141" s="27"/>
      <c r="IN141" s="27"/>
      <c r="IO141" s="27"/>
      <c r="IP141" s="27"/>
      <c r="IQ141" s="27"/>
      <c r="IR141" s="27"/>
    </row>
    <row r="142" spans="1:252" s="7" customFormat="1" ht="36" customHeight="1" x14ac:dyDescent="0.2">
      <c r="A142" s="21" t="s">
        <v>99</v>
      </c>
      <c r="B142" s="22" t="s">
        <v>100</v>
      </c>
      <c r="C142" s="29" t="s">
        <v>38</v>
      </c>
      <c r="D142" s="29" t="s">
        <v>171</v>
      </c>
      <c r="E142" s="28" t="s">
        <v>158</v>
      </c>
      <c r="F142" s="28" t="s">
        <v>172</v>
      </c>
      <c r="G142" s="29" t="s">
        <v>42</v>
      </c>
      <c r="H142" s="29" t="s">
        <v>43</v>
      </c>
      <c r="I142" s="28" t="s">
        <v>44</v>
      </c>
      <c r="J142" s="29" t="s">
        <v>128</v>
      </c>
      <c r="K142" s="61">
        <v>50000</v>
      </c>
      <c r="L142" s="51">
        <v>-1853.68</v>
      </c>
      <c r="M142" s="51">
        <v>0</v>
      </c>
      <c r="N142" s="51">
        <v>0</v>
      </c>
      <c r="O142" s="51">
        <f t="shared" si="8"/>
        <v>48146.32</v>
      </c>
      <c r="P142" s="51">
        <v>48146.32</v>
      </c>
      <c r="Q142" s="51">
        <v>48146.32</v>
      </c>
      <c r="R142" s="51">
        <v>31906.32</v>
      </c>
      <c r="S142" s="51"/>
      <c r="T142" s="51"/>
      <c r="U142" s="51"/>
      <c r="V142" s="51"/>
      <c r="W142" s="51"/>
      <c r="X142" s="52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  <c r="IR142" s="27"/>
    </row>
    <row r="143" spans="1:252" s="7" customFormat="1" ht="36" customHeight="1" x14ac:dyDescent="0.2">
      <c r="A143" s="21" t="s">
        <v>99</v>
      </c>
      <c r="B143" s="22" t="s">
        <v>100</v>
      </c>
      <c r="C143" s="29" t="s">
        <v>38</v>
      </c>
      <c r="D143" s="29" t="s">
        <v>171</v>
      </c>
      <c r="E143" s="28" t="s">
        <v>158</v>
      </c>
      <c r="F143" s="28" t="s">
        <v>172</v>
      </c>
      <c r="G143" s="29" t="s">
        <v>42</v>
      </c>
      <c r="H143" s="29" t="s">
        <v>103</v>
      </c>
      <c r="I143" s="28" t="s">
        <v>104</v>
      </c>
      <c r="J143" s="29" t="s">
        <v>51</v>
      </c>
      <c r="K143" s="61">
        <v>10840000</v>
      </c>
      <c r="L143" s="51">
        <v>-1300000</v>
      </c>
      <c r="M143" s="51">
        <v>0</v>
      </c>
      <c r="N143" s="51">
        <v>-689784.13</v>
      </c>
      <c r="O143" s="51">
        <f t="shared" si="8"/>
        <v>8850215.8699999992</v>
      </c>
      <c r="P143" s="51">
        <v>7849830.2199999997</v>
      </c>
      <c r="Q143" s="51">
        <v>7849830.2199999997</v>
      </c>
      <c r="R143" s="51">
        <v>7844466.2199999997</v>
      </c>
      <c r="S143" s="51"/>
      <c r="T143" s="51"/>
      <c r="U143" s="51"/>
      <c r="V143" s="51"/>
      <c r="W143" s="51"/>
      <c r="X143" s="52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7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  <c r="GW143" s="27"/>
      <c r="GX143" s="27"/>
      <c r="GY143" s="27"/>
      <c r="GZ143" s="27"/>
      <c r="HA143" s="27"/>
      <c r="HB143" s="27"/>
      <c r="HC143" s="27"/>
      <c r="HD143" s="27"/>
      <c r="HE143" s="27"/>
      <c r="HF143" s="27"/>
      <c r="HG143" s="27"/>
      <c r="HH143" s="27"/>
      <c r="HI143" s="27"/>
      <c r="HJ143" s="27"/>
      <c r="HK143" s="27"/>
      <c r="HL143" s="27"/>
      <c r="HM143" s="27"/>
      <c r="HN143" s="27"/>
      <c r="HO143" s="27"/>
      <c r="HP143" s="27"/>
      <c r="HQ143" s="27"/>
      <c r="HR143" s="27"/>
      <c r="HS143" s="27"/>
      <c r="HT143" s="27"/>
      <c r="HU143" s="27"/>
      <c r="HV143" s="27"/>
      <c r="HW143" s="27"/>
      <c r="HX143" s="27"/>
      <c r="HY143" s="27"/>
      <c r="HZ143" s="27"/>
      <c r="IA143" s="27"/>
      <c r="IB143" s="27"/>
      <c r="IC143" s="27"/>
      <c r="ID143" s="27"/>
      <c r="IE143" s="27"/>
      <c r="IF143" s="27"/>
      <c r="IG143" s="27"/>
      <c r="IH143" s="27"/>
      <c r="II143" s="27"/>
      <c r="IJ143" s="27"/>
      <c r="IK143" s="27"/>
      <c r="IL143" s="27"/>
      <c r="IM143" s="27"/>
      <c r="IN143" s="27"/>
      <c r="IO143" s="27"/>
      <c r="IP143" s="27"/>
      <c r="IQ143" s="27"/>
      <c r="IR143" s="27"/>
    </row>
    <row r="144" spans="1:252" s="7" customFormat="1" ht="36" customHeight="1" x14ac:dyDescent="0.2">
      <c r="A144" s="21" t="s">
        <v>99</v>
      </c>
      <c r="B144" s="22" t="s">
        <v>100</v>
      </c>
      <c r="C144" s="29" t="s">
        <v>38</v>
      </c>
      <c r="D144" s="29" t="s">
        <v>171</v>
      </c>
      <c r="E144" s="28" t="s">
        <v>158</v>
      </c>
      <c r="F144" s="28" t="s">
        <v>172</v>
      </c>
      <c r="G144" s="29" t="s">
        <v>42</v>
      </c>
      <c r="H144" s="62" t="s">
        <v>56</v>
      </c>
      <c r="I144" s="65" t="s">
        <v>57</v>
      </c>
      <c r="J144" s="29" t="s">
        <v>51</v>
      </c>
      <c r="K144" s="61">
        <v>0</v>
      </c>
      <c r="L144" s="51">
        <v>328650</v>
      </c>
      <c r="M144" s="51">
        <v>0</v>
      </c>
      <c r="N144" s="51">
        <v>-128650</v>
      </c>
      <c r="O144" s="51">
        <f t="shared" si="8"/>
        <v>200000</v>
      </c>
      <c r="P144" s="51">
        <v>199125.04</v>
      </c>
      <c r="Q144" s="51">
        <v>199125.04</v>
      </c>
      <c r="R144" s="51">
        <v>199125.04</v>
      </c>
      <c r="S144" s="51"/>
      <c r="T144" s="51"/>
      <c r="U144" s="51"/>
      <c r="V144" s="51"/>
      <c r="W144" s="51"/>
      <c r="X144" s="52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  <c r="GG144" s="27"/>
      <c r="GH144" s="27"/>
      <c r="GI144" s="27"/>
      <c r="GJ144" s="27"/>
      <c r="GK144" s="27"/>
      <c r="GL144" s="27"/>
      <c r="GM144" s="27"/>
      <c r="GN144" s="27"/>
      <c r="GO144" s="27"/>
      <c r="GP144" s="27"/>
      <c r="GQ144" s="27"/>
      <c r="GR144" s="27"/>
      <c r="GS144" s="27"/>
      <c r="GT144" s="27"/>
      <c r="GU144" s="27"/>
      <c r="GV144" s="27"/>
      <c r="GW144" s="27"/>
      <c r="GX144" s="27"/>
      <c r="GY144" s="27"/>
      <c r="GZ144" s="27"/>
      <c r="HA144" s="27"/>
      <c r="HB144" s="27"/>
      <c r="HC144" s="27"/>
      <c r="HD144" s="27"/>
      <c r="HE144" s="27"/>
      <c r="HF144" s="27"/>
      <c r="HG144" s="27"/>
      <c r="HH144" s="27"/>
      <c r="HI144" s="27"/>
      <c r="HJ144" s="27"/>
      <c r="HK144" s="27"/>
      <c r="HL144" s="27"/>
      <c r="HM144" s="27"/>
      <c r="HN144" s="27"/>
      <c r="HO144" s="27"/>
      <c r="HP144" s="27"/>
      <c r="HQ144" s="27"/>
      <c r="HR144" s="27"/>
      <c r="HS144" s="27"/>
      <c r="HT144" s="27"/>
      <c r="HU144" s="27"/>
      <c r="HV144" s="27"/>
      <c r="HW144" s="27"/>
      <c r="HX144" s="27"/>
      <c r="HY144" s="27"/>
      <c r="HZ144" s="27"/>
      <c r="IA144" s="27"/>
      <c r="IB144" s="27"/>
      <c r="IC144" s="27"/>
      <c r="ID144" s="27"/>
      <c r="IE144" s="27"/>
      <c r="IF144" s="27"/>
      <c r="IG144" s="27"/>
      <c r="IH144" s="27"/>
      <c r="II144" s="27"/>
      <c r="IJ144" s="27"/>
      <c r="IK144" s="27"/>
      <c r="IL144" s="27"/>
      <c r="IM144" s="27"/>
      <c r="IN144" s="27"/>
      <c r="IO144" s="27"/>
      <c r="IP144" s="27"/>
      <c r="IQ144" s="27"/>
      <c r="IR144" s="27"/>
    </row>
    <row r="145" spans="1:252" s="7" customFormat="1" ht="36" customHeight="1" x14ac:dyDescent="0.2">
      <c r="A145" s="21" t="s">
        <v>99</v>
      </c>
      <c r="B145" s="22" t="s">
        <v>100</v>
      </c>
      <c r="C145" s="29" t="s">
        <v>38</v>
      </c>
      <c r="D145" s="29" t="s">
        <v>171</v>
      </c>
      <c r="E145" s="28" t="s">
        <v>158</v>
      </c>
      <c r="F145" s="28" t="s">
        <v>172</v>
      </c>
      <c r="G145" s="29" t="s">
        <v>42</v>
      </c>
      <c r="H145" s="62" t="s">
        <v>56</v>
      </c>
      <c r="I145" s="65" t="s">
        <v>57</v>
      </c>
      <c r="J145" s="29" t="s">
        <v>128</v>
      </c>
      <c r="K145" s="61">
        <v>0</v>
      </c>
      <c r="L145" s="51">
        <v>396270</v>
      </c>
      <c r="M145" s="51">
        <v>0</v>
      </c>
      <c r="N145" s="51">
        <v>-396270</v>
      </c>
      <c r="O145" s="51">
        <f t="shared" si="8"/>
        <v>0</v>
      </c>
      <c r="P145" s="51">
        <v>0</v>
      </c>
      <c r="Q145" s="51">
        <v>0</v>
      </c>
      <c r="R145" s="51">
        <v>0</v>
      </c>
      <c r="S145" s="51"/>
      <c r="T145" s="51"/>
      <c r="U145" s="51"/>
      <c r="V145" s="51"/>
      <c r="W145" s="51"/>
      <c r="X145" s="52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  <c r="DY145" s="27"/>
      <c r="DZ145" s="27"/>
      <c r="EA145" s="27"/>
      <c r="EB145" s="27"/>
      <c r="EC145" s="27"/>
      <c r="ED145" s="27"/>
      <c r="EE145" s="27"/>
      <c r="EF145" s="27"/>
      <c r="EG145" s="27"/>
      <c r="EH145" s="27"/>
      <c r="EI145" s="27"/>
      <c r="EJ145" s="27"/>
      <c r="EK145" s="27"/>
      <c r="EL145" s="27"/>
      <c r="EM145" s="27"/>
      <c r="EN145" s="27"/>
      <c r="EO145" s="27"/>
      <c r="EP145" s="27"/>
      <c r="EQ145" s="27"/>
      <c r="ER145" s="27"/>
      <c r="ES145" s="27"/>
      <c r="ET145" s="27"/>
      <c r="EU145" s="27"/>
      <c r="EV145" s="27"/>
      <c r="EW145" s="27"/>
      <c r="EX145" s="27"/>
      <c r="EY145" s="27"/>
      <c r="EZ145" s="27"/>
      <c r="FA145" s="27"/>
      <c r="FB145" s="27"/>
      <c r="FC145" s="27"/>
      <c r="FD145" s="27"/>
      <c r="FE145" s="27"/>
      <c r="FF145" s="27"/>
      <c r="FG145" s="27"/>
      <c r="FH145" s="27"/>
      <c r="FI145" s="27"/>
      <c r="FJ145" s="27"/>
      <c r="FK145" s="27"/>
      <c r="FL145" s="27"/>
      <c r="FM145" s="27"/>
      <c r="FN145" s="27"/>
      <c r="FO145" s="27"/>
      <c r="FP145" s="27"/>
      <c r="FQ145" s="27"/>
      <c r="FR145" s="27"/>
      <c r="FS145" s="27"/>
      <c r="FT145" s="27"/>
      <c r="FU145" s="27"/>
      <c r="FV145" s="27"/>
      <c r="FW145" s="27"/>
      <c r="FX145" s="27"/>
      <c r="FY145" s="27"/>
      <c r="FZ145" s="27"/>
      <c r="GA145" s="27"/>
      <c r="GB145" s="27"/>
      <c r="GC145" s="27"/>
      <c r="GD145" s="27"/>
      <c r="GE145" s="27"/>
      <c r="GF145" s="27"/>
      <c r="GG145" s="27"/>
      <c r="GH145" s="27"/>
      <c r="GI145" s="27"/>
      <c r="GJ145" s="27"/>
      <c r="GK145" s="27"/>
      <c r="GL145" s="27"/>
      <c r="GM145" s="27"/>
      <c r="GN145" s="27"/>
      <c r="GO145" s="27"/>
      <c r="GP145" s="27"/>
      <c r="GQ145" s="27"/>
      <c r="GR145" s="27"/>
      <c r="GS145" s="27"/>
      <c r="GT145" s="27"/>
      <c r="GU145" s="27"/>
      <c r="GV145" s="27"/>
      <c r="GW145" s="27"/>
      <c r="GX145" s="27"/>
      <c r="GY145" s="27"/>
      <c r="GZ145" s="27"/>
      <c r="HA145" s="27"/>
      <c r="HB145" s="27"/>
      <c r="HC145" s="27"/>
      <c r="HD145" s="27"/>
      <c r="HE145" s="27"/>
      <c r="HF145" s="27"/>
      <c r="HG145" s="27"/>
      <c r="HH145" s="27"/>
      <c r="HI145" s="27"/>
      <c r="HJ145" s="27"/>
      <c r="HK145" s="27"/>
      <c r="HL145" s="27"/>
      <c r="HM145" s="27"/>
      <c r="HN145" s="27"/>
      <c r="HO145" s="27"/>
      <c r="HP145" s="27"/>
      <c r="HQ145" s="27"/>
      <c r="HR145" s="27"/>
      <c r="HS145" s="27"/>
      <c r="HT145" s="27"/>
      <c r="HU145" s="27"/>
      <c r="HV145" s="27"/>
      <c r="HW145" s="27"/>
      <c r="HX145" s="27"/>
      <c r="HY145" s="27"/>
      <c r="HZ145" s="27"/>
      <c r="IA145" s="27"/>
      <c r="IB145" s="27"/>
      <c r="IC145" s="27"/>
      <c r="ID145" s="27"/>
      <c r="IE145" s="27"/>
      <c r="IF145" s="27"/>
      <c r="IG145" s="27"/>
      <c r="IH145" s="27"/>
      <c r="II145" s="27"/>
      <c r="IJ145" s="27"/>
      <c r="IK145" s="27"/>
      <c r="IL145" s="27"/>
      <c r="IM145" s="27"/>
      <c r="IN145" s="27"/>
      <c r="IO145" s="27"/>
      <c r="IP145" s="27"/>
      <c r="IQ145" s="27"/>
      <c r="IR145" s="27"/>
    </row>
    <row r="146" spans="1:252" s="7" customFormat="1" ht="36" customHeight="1" x14ac:dyDescent="0.2">
      <c r="A146" s="21" t="s">
        <v>99</v>
      </c>
      <c r="B146" s="22" t="s">
        <v>100</v>
      </c>
      <c r="C146" s="29" t="s">
        <v>38</v>
      </c>
      <c r="D146" s="29" t="s">
        <v>173</v>
      </c>
      <c r="E146" s="28" t="s">
        <v>158</v>
      </c>
      <c r="F146" s="28" t="s">
        <v>174</v>
      </c>
      <c r="G146" s="29" t="s">
        <v>42</v>
      </c>
      <c r="H146" s="29" t="s">
        <v>43</v>
      </c>
      <c r="I146" s="28" t="s">
        <v>44</v>
      </c>
      <c r="J146" s="29" t="s">
        <v>128</v>
      </c>
      <c r="K146" s="61">
        <v>10000</v>
      </c>
      <c r="L146" s="51">
        <v>-2063.59</v>
      </c>
      <c r="M146" s="51">
        <v>0</v>
      </c>
      <c r="N146" s="51">
        <v>0</v>
      </c>
      <c r="O146" s="51">
        <f t="shared" si="8"/>
        <v>7936.41</v>
      </c>
      <c r="P146" s="51"/>
      <c r="Q146" s="51"/>
      <c r="R146" s="51"/>
      <c r="S146" s="51">
        <v>7936.41</v>
      </c>
      <c r="T146" s="51">
        <v>7936.41</v>
      </c>
      <c r="U146" s="51">
        <v>7936.41</v>
      </c>
      <c r="V146" s="51"/>
      <c r="W146" s="51"/>
      <c r="X146" s="52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  <c r="DY146" s="27"/>
      <c r="DZ146" s="27"/>
      <c r="EA146" s="27"/>
      <c r="EB146" s="27"/>
      <c r="EC146" s="27"/>
      <c r="ED146" s="27"/>
      <c r="EE146" s="27"/>
      <c r="EF146" s="27"/>
      <c r="EG146" s="27"/>
      <c r="EH146" s="27"/>
      <c r="EI146" s="27"/>
      <c r="EJ146" s="27"/>
      <c r="EK146" s="27"/>
      <c r="EL146" s="27"/>
      <c r="EM146" s="27"/>
      <c r="EN146" s="27"/>
      <c r="EO146" s="27"/>
      <c r="EP146" s="27"/>
      <c r="EQ146" s="27"/>
      <c r="ER146" s="27"/>
      <c r="ES146" s="27"/>
      <c r="ET146" s="27"/>
      <c r="EU146" s="27"/>
      <c r="EV146" s="27"/>
      <c r="EW146" s="27"/>
      <c r="EX146" s="27"/>
      <c r="EY146" s="27"/>
      <c r="EZ146" s="27"/>
      <c r="FA146" s="27"/>
      <c r="FB146" s="27"/>
      <c r="FC146" s="27"/>
      <c r="FD146" s="27"/>
      <c r="FE146" s="27"/>
      <c r="FF146" s="27"/>
      <c r="FG146" s="27"/>
      <c r="FH146" s="27"/>
      <c r="FI146" s="27"/>
      <c r="FJ146" s="27"/>
      <c r="FK146" s="27"/>
      <c r="FL146" s="27"/>
      <c r="FM146" s="27"/>
      <c r="FN146" s="27"/>
      <c r="FO146" s="27"/>
      <c r="FP146" s="27"/>
      <c r="FQ146" s="27"/>
      <c r="FR146" s="27"/>
      <c r="FS146" s="27"/>
      <c r="FT146" s="27"/>
      <c r="FU146" s="27"/>
      <c r="FV146" s="27"/>
      <c r="FW146" s="27"/>
      <c r="FX146" s="27"/>
      <c r="FY146" s="27"/>
      <c r="FZ146" s="27"/>
      <c r="GA146" s="27"/>
      <c r="GB146" s="27"/>
      <c r="GC146" s="27"/>
      <c r="GD146" s="27"/>
      <c r="GE146" s="27"/>
      <c r="GF146" s="27"/>
      <c r="GG146" s="27"/>
      <c r="GH146" s="27"/>
      <c r="GI146" s="27"/>
      <c r="GJ146" s="27"/>
      <c r="GK146" s="27"/>
      <c r="GL146" s="27"/>
      <c r="GM146" s="27"/>
      <c r="GN146" s="27"/>
      <c r="GO146" s="27"/>
      <c r="GP146" s="27"/>
      <c r="GQ146" s="27"/>
      <c r="GR146" s="27"/>
      <c r="GS146" s="27"/>
      <c r="GT146" s="27"/>
      <c r="GU146" s="27"/>
      <c r="GV146" s="27"/>
      <c r="GW146" s="27"/>
      <c r="GX146" s="27"/>
      <c r="GY146" s="27"/>
      <c r="GZ146" s="27"/>
      <c r="HA146" s="27"/>
      <c r="HB146" s="27"/>
      <c r="HC146" s="27"/>
      <c r="HD146" s="27"/>
      <c r="HE146" s="27"/>
      <c r="HF146" s="27"/>
      <c r="HG146" s="27"/>
      <c r="HH146" s="27"/>
      <c r="HI146" s="27"/>
      <c r="HJ146" s="27"/>
      <c r="HK146" s="27"/>
      <c r="HL146" s="27"/>
      <c r="HM146" s="27"/>
      <c r="HN146" s="27"/>
      <c r="HO146" s="27"/>
      <c r="HP146" s="27"/>
      <c r="HQ146" s="27"/>
      <c r="HR146" s="27"/>
      <c r="HS146" s="27"/>
      <c r="HT146" s="27"/>
      <c r="HU146" s="27"/>
      <c r="HV146" s="27"/>
      <c r="HW146" s="27"/>
      <c r="HX146" s="27"/>
      <c r="HY146" s="27"/>
      <c r="HZ146" s="27"/>
      <c r="IA146" s="27"/>
      <c r="IB146" s="27"/>
      <c r="IC146" s="27"/>
      <c r="ID146" s="27"/>
      <c r="IE146" s="27"/>
      <c r="IF146" s="27"/>
      <c r="IG146" s="27"/>
      <c r="IH146" s="27"/>
      <c r="II146" s="27"/>
      <c r="IJ146" s="27"/>
      <c r="IK146" s="27"/>
      <c r="IL146" s="27"/>
      <c r="IM146" s="27"/>
      <c r="IN146" s="27"/>
      <c r="IO146" s="27"/>
      <c r="IP146" s="27"/>
      <c r="IQ146" s="27"/>
      <c r="IR146" s="27"/>
    </row>
    <row r="147" spans="1:252" s="7" customFormat="1" ht="36" customHeight="1" x14ac:dyDescent="0.2">
      <c r="A147" s="21" t="s">
        <v>99</v>
      </c>
      <c r="B147" s="22" t="s">
        <v>100</v>
      </c>
      <c r="C147" s="29" t="s">
        <v>38</v>
      </c>
      <c r="D147" s="29" t="s">
        <v>173</v>
      </c>
      <c r="E147" s="28" t="s">
        <v>158</v>
      </c>
      <c r="F147" s="28" t="s">
        <v>174</v>
      </c>
      <c r="G147" s="29" t="s">
        <v>42</v>
      </c>
      <c r="H147" s="29" t="s">
        <v>103</v>
      </c>
      <c r="I147" s="28" t="s">
        <v>104</v>
      </c>
      <c r="J147" s="29" t="s">
        <v>51</v>
      </c>
      <c r="K147" s="61">
        <v>70000</v>
      </c>
      <c r="L147" s="51">
        <v>0</v>
      </c>
      <c r="M147" s="51">
        <v>0</v>
      </c>
      <c r="N147" s="51">
        <v>0</v>
      </c>
      <c r="O147" s="51">
        <f t="shared" si="8"/>
        <v>70000</v>
      </c>
      <c r="P147" s="51"/>
      <c r="Q147" s="51"/>
      <c r="R147" s="51"/>
      <c r="S147" s="51">
        <v>8149.39</v>
      </c>
      <c r="T147" s="51">
        <v>8149.39</v>
      </c>
      <c r="U147" s="51">
        <v>8149.39</v>
      </c>
      <c r="V147" s="51"/>
      <c r="W147" s="51"/>
      <c r="X147" s="52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  <c r="EF147" s="27"/>
      <c r="EG147" s="27"/>
      <c r="EH147" s="27"/>
      <c r="EI147" s="27"/>
      <c r="EJ147" s="27"/>
      <c r="EK147" s="27"/>
      <c r="EL147" s="27"/>
      <c r="EM147" s="27"/>
      <c r="EN147" s="27"/>
      <c r="EO147" s="27"/>
      <c r="EP147" s="27"/>
      <c r="EQ147" s="27"/>
      <c r="ER147" s="27"/>
      <c r="ES147" s="27"/>
      <c r="ET147" s="27"/>
      <c r="EU147" s="27"/>
      <c r="EV147" s="27"/>
      <c r="EW147" s="27"/>
      <c r="EX147" s="27"/>
      <c r="EY147" s="27"/>
      <c r="EZ147" s="27"/>
      <c r="FA147" s="27"/>
      <c r="FB147" s="27"/>
      <c r="FC147" s="27"/>
      <c r="FD147" s="27"/>
      <c r="FE147" s="27"/>
      <c r="FF147" s="27"/>
      <c r="FG147" s="27"/>
      <c r="FH147" s="27"/>
      <c r="FI147" s="27"/>
      <c r="FJ147" s="27"/>
      <c r="FK147" s="27"/>
      <c r="FL147" s="27"/>
      <c r="FM147" s="27"/>
      <c r="FN147" s="27"/>
      <c r="FO147" s="27"/>
      <c r="FP147" s="27"/>
      <c r="FQ147" s="27"/>
      <c r="FR147" s="27"/>
      <c r="FS147" s="27"/>
      <c r="FT147" s="27"/>
      <c r="FU147" s="27"/>
      <c r="FV147" s="27"/>
      <c r="FW147" s="27"/>
      <c r="FX147" s="27"/>
      <c r="FY147" s="27"/>
      <c r="FZ147" s="27"/>
      <c r="GA147" s="27"/>
      <c r="GB147" s="27"/>
      <c r="GC147" s="27"/>
      <c r="GD147" s="27"/>
      <c r="GE147" s="27"/>
      <c r="GF147" s="27"/>
      <c r="GG147" s="27"/>
      <c r="GH147" s="27"/>
      <c r="GI147" s="27"/>
      <c r="GJ147" s="27"/>
      <c r="GK147" s="27"/>
      <c r="GL147" s="27"/>
      <c r="GM147" s="27"/>
      <c r="GN147" s="27"/>
      <c r="GO147" s="27"/>
      <c r="GP147" s="27"/>
      <c r="GQ147" s="27"/>
      <c r="GR147" s="27"/>
      <c r="GS147" s="27"/>
      <c r="GT147" s="27"/>
      <c r="GU147" s="27"/>
      <c r="GV147" s="27"/>
      <c r="GW147" s="27"/>
      <c r="GX147" s="27"/>
      <c r="GY147" s="27"/>
      <c r="GZ147" s="27"/>
      <c r="HA147" s="27"/>
      <c r="HB147" s="27"/>
      <c r="HC147" s="27"/>
      <c r="HD147" s="27"/>
      <c r="HE147" s="27"/>
      <c r="HF147" s="27"/>
      <c r="HG147" s="27"/>
      <c r="HH147" s="27"/>
      <c r="HI147" s="27"/>
      <c r="HJ147" s="27"/>
      <c r="HK147" s="27"/>
      <c r="HL147" s="27"/>
      <c r="HM147" s="27"/>
      <c r="HN147" s="27"/>
      <c r="HO147" s="27"/>
      <c r="HP147" s="27"/>
      <c r="HQ147" s="27"/>
      <c r="HR147" s="27"/>
      <c r="HS147" s="27"/>
      <c r="HT147" s="27"/>
      <c r="HU147" s="27"/>
      <c r="HV147" s="27"/>
      <c r="HW147" s="27"/>
      <c r="HX147" s="27"/>
      <c r="HY147" s="27"/>
      <c r="HZ147" s="27"/>
      <c r="IA147" s="27"/>
      <c r="IB147" s="27"/>
      <c r="IC147" s="27"/>
      <c r="ID147" s="27"/>
      <c r="IE147" s="27"/>
      <c r="IF147" s="27"/>
      <c r="IG147" s="27"/>
      <c r="IH147" s="27"/>
      <c r="II147" s="27"/>
      <c r="IJ147" s="27"/>
      <c r="IK147" s="27"/>
      <c r="IL147" s="27"/>
      <c r="IM147" s="27"/>
      <c r="IN147" s="27"/>
      <c r="IO147" s="27"/>
      <c r="IP147" s="27"/>
      <c r="IQ147" s="27"/>
      <c r="IR147" s="27"/>
    </row>
    <row r="148" spans="1:252" s="7" customFormat="1" ht="36" customHeight="1" x14ac:dyDescent="0.2">
      <c r="A148" s="21" t="s">
        <v>99</v>
      </c>
      <c r="B148" s="22" t="s">
        <v>100</v>
      </c>
      <c r="C148" s="29" t="s">
        <v>38</v>
      </c>
      <c r="D148" s="29" t="s">
        <v>175</v>
      </c>
      <c r="E148" s="28" t="s">
        <v>158</v>
      </c>
      <c r="F148" s="28" t="s">
        <v>176</v>
      </c>
      <c r="G148" s="29" t="s">
        <v>42</v>
      </c>
      <c r="H148" s="29" t="s">
        <v>43</v>
      </c>
      <c r="I148" s="28" t="s">
        <v>44</v>
      </c>
      <c r="J148" s="29" t="s">
        <v>128</v>
      </c>
      <c r="K148" s="61">
        <v>10000</v>
      </c>
      <c r="L148" s="51">
        <v>-943.37</v>
      </c>
      <c r="M148" s="51">
        <v>0</v>
      </c>
      <c r="N148" s="51">
        <v>0</v>
      </c>
      <c r="O148" s="51">
        <f t="shared" si="8"/>
        <v>9056.6299999999992</v>
      </c>
      <c r="P148" s="51"/>
      <c r="Q148" s="51"/>
      <c r="R148" s="51"/>
      <c r="S148" s="51"/>
      <c r="T148" s="51"/>
      <c r="U148" s="51"/>
      <c r="V148" s="51">
        <v>2206.63</v>
      </c>
      <c r="W148" s="51">
        <v>2206.63</v>
      </c>
      <c r="X148" s="52">
        <v>2206.63</v>
      </c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  <c r="EF148" s="27"/>
      <c r="EG148" s="27"/>
      <c r="EH148" s="27"/>
      <c r="EI148" s="27"/>
      <c r="EJ148" s="27"/>
      <c r="EK148" s="27"/>
      <c r="EL148" s="27"/>
      <c r="EM148" s="27"/>
      <c r="EN148" s="27"/>
      <c r="EO148" s="27"/>
      <c r="EP148" s="27"/>
      <c r="EQ148" s="27"/>
      <c r="ER148" s="27"/>
      <c r="ES148" s="27"/>
      <c r="ET148" s="27"/>
      <c r="EU148" s="27"/>
      <c r="EV148" s="27"/>
      <c r="EW148" s="27"/>
      <c r="EX148" s="27"/>
      <c r="EY148" s="27"/>
      <c r="EZ148" s="27"/>
      <c r="FA148" s="27"/>
      <c r="FB148" s="27"/>
      <c r="FC148" s="27"/>
      <c r="FD148" s="27"/>
      <c r="FE148" s="27"/>
      <c r="FF148" s="27"/>
      <c r="FG148" s="27"/>
      <c r="FH148" s="27"/>
      <c r="FI148" s="27"/>
      <c r="FJ148" s="27"/>
      <c r="FK148" s="27"/>
      <c r="FL148" s="27"/>
      <c r="FM148" s="27"/>
      <c r="FN148" s="27"/>
      <c r="FO148" s="27"/>
      <c r="FP148" s="27"/>
      <c r="FQ148" s="27"/>
      <c r="FR148" s="27"/>
      <c r="FS148" s="27"/>
      <c r="FT148" s="27"/>
      <c r="FU148" s="27"/>
      <c r="FV148" s="27"/>
      <c r="FW148" s="27"/>
      <c r="FX148" s="27"/>
      <c r="FY148" s="27"/>
      <c r="FZ148" s="27"/>
      <c r="GA148" s="27"/>
      <c r="GB148" s="27"/>
      <c r="GC148" s="27"/>
      <c r="GD148" s="27"/>
      <c r="GE148" s="27"/>
      <c r="GF148" s="27"/>
      <c r="GG148" s="27"/>
      <c r="GH148" s="27"/>
      <c r="GI148" s="27"/>
      <c r="GJ148" s="27"/>
      <c r="GK148" s="27"/>
      <c r="GL148" s="27"/>
      <c r="GM148" s="27"/>
      <c r="GN148" s="27"/>
      <c r="GO148" s="27"/>
      <c r="GP148" s="27"/>
      <c r="GQ148" s="27"/>
      <c r="GR148" s="27"/>
      <c r="GS148" s="27"/>
      <c r="GT148" s="27"/>
      <c r="GU148" s="27"/>
      <c r="GV148" s="27"/>
      <c r="GW148" s="27"/>
      <c r="GX148" s="27"/>
      <c r="GY148" s="27"/>
      <c r="GZ148" s="27"/>
      <c r="HA148" s="27"/>
      <c r="HB148" s="27"/>
      <c r="HC148" s="27"/>
      <c r="HD148" s="27"/>
      <c r="HE148" s="27"/>
      <c r="HF148" s="27"/>
      <c r="HG148" s="27"/>
      <c r="HH148" s="27"/>
      <c r="HI148" s="27"/>
      <c r="HJ148" s="27"/>
      <c r="HK148" s="27"/>
      <c r="HL148" s="27"/>
      <c r="HM148" s="27"/>
      <c r="HN148" s="27"/>
      <c r="HO148" s="27"/>
      <c r="HP148" s="27"/>
      <c r="HQ148" s="27"/>
      <c r="HR148" s="27"/>
      <c r="HS148" s="27"/>
      <c r="HT148" s="27"/>
      <c r="HU148" s="27"/>
      <c r="HV148" s="27"/>
      <c r="HW148" s="27"/>
      <c r="HX148" s="27"/>
      <c r="HY148" s="27"/>
      <c r="HZ148" s="27"/>
      <c r="IA148" s="27"/>
      <c r="IB148" s="27"/>
      <c r="IC148" s="27"/>
      <c r="ID148" s="27"/>
      <c r="IE148" s="27"/>
      <c r="IF148" s="27"/>
      <c r="IG148" s="27"/>
      <c r="IH148" s="27"/>
      <c r="II148" s="27"/>
      <c r="IJ148" s="27"/>
      <c r="IK148" s="27"/>
      <c r="IL148" s="27"/>
      <c r="IM148" s="27"/>
      <c r="IN148" s="27"/>
      <c r="IO148" s="27"/>
      <c r="IP148" s="27"/>
      <c r="IQ148" s="27"/>
      <c r="IR148" s="27"/>
    </row>
    <row r="149" spans="1:252" s="7" customFormat="1" ht="36" customHeight="1" x14ac:dyDescent="0.2">
      <c r="A149" s="21" t="s">
        <v>99</v>
      </c>
      <c r="B149" s="22" t="s">
        <v>100</v>
      </c>
      <c r="C149" s="29" t="s">
        <v>38</v>
      </c>
      <c r="D149" s="29" t="s">
        <v>175</v>
      </c>
      <c r="E149" s="28" t="s">
        <v>158</v>
      </c>
      <c r="F149" s="28" t="s">
        <v>176</v>
      </c>
      <c r="G149" s="29" t="s">
        <v>42</v>
      </c>
      <c r="H149" s="29" t="s">
        <v>103</v>
      </c>
      <c r="I149" s="28" t="s">
        <v>104</v>
      </c>
      <c r="J149" s="29" t="s">
        <v>51</v>
      </c>
      <c r="K149" s="61">
        <v>1583500</v>
      </c>
      <c r="L149" s="51">
        <v>-600000</v>
      </c>
      <c r="M149" s="51">
        <v>0</v>
      </c>
      <c r="N149" s="51">
        <v>-366776.57</v>
      </c>
      <c r="O149" s="51">
        <f t="shared" si="8"/>
        <v>616723.42999999993</v>
      </c>
      <c r="P149" s="51"/>
      <c r="Q149" s="51"/>
      <c r="R149" s="51"/>
      <c r="S149" s="51"/>
      <c r="T149" s="51"/>
      <c r="U149" s="51"/>
      <c r="V149" s="51">
        <v>440653.53</v>
      </c>
      <c r="W149" s="51">
        <v>440653.53</v>
      </c>
      <c r="X149" s="52">
        <v>440653.53</v>
      </c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27"/>
      <c r="ED149" s="27"/>
      <c r="EE149" s="27"/>
      <c r="EF149" s="27"/>
      <c r="EG149" s="27"/>
      <c r="EH149" s="27"/>
      <c r="EI149" s="27"/>
      <c r="EJ149" s="27"/>
      <c r="EK149" s="27"/>
      <c r="EL149" s="27"/>
      <c r="EM149" s="27"/>
      <c r="EN149" s="27"/>
      <c r="EO149" s="27"/>
      <c r="EP149" s="27"/>
      <c r="EQ149" s="27"/>
      <c r="ER149" s="27"/>
      <c r="ES149" s="27"/>
      <c r="ET149" s="27"/>
      <c r="EU149" s="27"/>
      <c r="EV149" s="27"/>
      <c r="EW149" s="27"/>
      <c r="EX149" s="27"/>
      <c r="EY149" s="27"/>
      <c r="EZ149" s="27"/>
      <c r="FA149" s="27"/>
      <c r="FB149" s="27"/>
      <c r="FC149" s="27"/>
      <c r="FD149" s="27"/>
      <c r="FE149" s="27"/>
      <c r="FF149" s="27"/>
      <c r="FG149" s="27"/>
      <c r="FH149" s="27"/>
      <c r="FI149" s="27"/>
      <c r="FJ149" s="27"/>
      <c r="FK149" s="27"/>
      <c r="FL149" s="27"/>
      <c r="FM149" s="27"/>
      <c r="FN149" s="27"/>
      <c r="FO149" s="27"/>
      <c r="FP149" s="27"/>
      <c r="FQ149" s="27"/>
      <c r="FR149" s="27"/>
      <c r="FS149" s="27"/>
      <c r="FT149" s="27"/>
      <c r="FU149" s="27"/>
      <c r="FV149" s="27"/>
      <c r="FW149" s="27"/>
      <c r="FX149" s="27"/>
      <c r="FY149" s="27"/>
      <c r="FZ149" s="27"/>
      <c r="GA149" s="27"/>
      <c r="GB149" s="27"/>
      <c r="GC149" s="27"/>
      <c r="GD149" s="27"/>
      <c r="GE149" s="27"/>
      <c r="GF149" s="27"/>
      <c r="GG149" s="27"/>
      <c r="GH149" s="27"/>
      <c r="GI149" s="27"/>
      <c r="GJ149" s="27"/>
      <c r="GK149" s="27"/>
      <c r="GL149" s="27"/>
      <c r="GM149" s="27"/>
      <c r="GN149" s="27"/>
      <c r="GO149" s="27"/>
      <c r="GP149" s="27"/>
      <c r="GQ149" s="27"/>
      <c r="GR149" s="27"/>
      <c r="GS149" s="27"/>
      <c r="GT149" s="27"/>
      <c r="GU149" s="27"/>
      <c r="GV149" s="27"/>
      <c r="GW149" s="27"/>
      <c r="GX149" s="27"/>
      <c r="GY149" s="27"/>
      <c r="GZ149" s="27"/>
      <c r="HA149" s="27"/>
      <c r="HB149" s="27"/>
      <c r="HC149" s="27"/>
      <c r="HD149" s="27"/>
      <c r="HE149" s="27"/>
      <c r="HF149" s="27"/>
      <c r="HG149" s="27"/>
      <c r="HH149" s="27"/>
      <c r="HI149" s="27"/>
      <c r="HJ149" s="27"/>
      <c r="HK149" s="27"/>
      <c r="HL149" s="27"/>
      <c r="HM149" s="27"/>
      <c r="HN149" s="27"/>
      <c r="HO149" s="27"/>
      <c r="HP149" s="27"/>
      <c r="HQ149" s="27"/>
      <c r="HR149" s="27"/>
      <c r="HS149" s="27"/>
      <c r="HT149" s="27"/>
      <c r="HU149" s="27"/>
      <c r="HV149" s="27"/>
      <c r="HW149" s="27"/>
      <c r="HX149" s="27"/>
      <c r="HY149" s="27"/>
      <c r="HZ149" s="27"/>
      <c r="IA149" s="27"/>
      <c r="IB149" s="27"/>
      <c r="IC149" s="27"/>
      <c r="ID149" s="27"/>
      <c r="IE149" s="27"/>
      <c r="IF149" s="27"/>
      <c r="IG149" s="27"/>
      <c r="IH149" s="27"/>
      <c r="II149" s="27"/>
      <c r="IJ149" s="27"/>
      <c r="IK149" s="27"/>
      <c r="IL149" s="27"/>
      <c r="IM149" s="27"/>
      <c r="IN149" s="27"/>
      <c r="IO149" s="27"/>
      <c r="IP149" s="27"/>
      <c r="IQ149" s="27"/>
      <c r="IR149" s="27"/>
    </row>
    <row r="150" spans="1:252" s="7" customFormat="1" ht="36" customHeight="1" x14ac:dyDescent="0.2">
      <c r="A150" s="21" t="s">
        <v>99</v>
      </c>
      <c r="B150" s="22" t="s">
        <v>100</v>
      </c>
      <c r="C150" s="29" t="s">
        <v>38</v>
      </c>
      <c r="D150" s="29" t="s">
        <v>175</v>
      </c>
      <c r="E150" s="28" t="s">
        <v>158</v>
      </c>
      <c r="F150" s="28" t="s">
        <v>176</v>
      </c>
      <c r="G150" s="29" t="s">
        <v>42</v>
      </c>
      <c r="H150" s="62" t="s">
        <v>56</v>
      </c>
      <c r="I150" s="65" t="s">
        <v>57</v>
      </c>
      <c r="J150" s="29" t="s">
        <v>51</v>
      </c>
      <c r="K150" s="61">
        <v>0</v>
      </c>
      <c r="L150" s="51">
        <v>57069</v>
      </c>
      <c r="M150" s="51">
        <v>0</v>
      </c>
      <c r="N150" s="51">
        <v>-57068.6</v>
      </c>
      <c r="O150" s="51">
        <f t="shared" si="8"/>
        <v>0.40000000000145519</v>
      </c>
      <c r="P150" s="51"/>
      <c r="Q150" s="51"/>
      <c r="R150" s="51"/>
      <c r="S150" s="51"/>
      <c r="T150" s="51"/>
      <c r="U150" s="51"/>
      <c r="V150" s="51">
        <v>0</v>
      </c>
      <c r="W150" s="51">
        <v>0</v>
      </c>
      <c r="X150" s="52">
        <v>0</v>
      </c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27"/>
      <c r="EC150" s="27"/>
      <c r="ED150" s="27"/>
      <c r="EE150" s="27"/>
      <c r="EF150" s="27"/>
      <c r="EG150" s="27"/>
      <c r="EH150" s="27"/>
      <c r="EI150" s="27"/>
      <c r="EJ150" s="27"/>
      <c r="EK150" s="27"/>
      <c r="EL150" s="27"/>
      <c r="EM150" s="27"/>
      <c r="EN150" s="27"/>
      <c r="EO150" s="27"/>
      <c r="EP150" s="27"/>
      <c r="EQ150" s="27"/>
      <c r="ER150" s="27"/>
      <c r="ES150" s="27"/>
      <c r="ET150" s="27"/>
      <c r="EU150" s="27"/>
      <c r="EV150" s="27"/>
      <c r="EW150" s="27"/>
      <c r="EX150" s="27"/>
      <c r="EY150" s="27"/>
      <c r="EZ150" s="27"/>
      <c r="FA150" s="27"/>
      <c r="FB150" s="27"/>
      <c r="FC150" s="27"/>
      <c r="FD150" s="27"/>
      <c r="FE150" s="27"/>
      <c r="FF150" s="27"/>
      <c r="FG150" s="27"/>
      <c r="FH150" s="27"/>
      <c r="FI150" s="27"/>
      <c r="FJ150" s="27"/>
      <c r="FK150" s="27"/>
      <c r="FL150" s="27"/>
      <c r="FM150" s="27"/>
      <c r="FN150" s="27"/>
      <c r="FO150" s="27"/>
      <c r="FP150" s="27"/>
      <c r="FQ150" s="27"/>
      <c r="FR150" s="27"/>
      <c r="FS150" s="27"/>
      <c r="FT150" s="27"/>
      <c r="FU150" s="27"/>
      <c r="FV150" s="27"/>
      <c r="FW150" s="27"/>
      <c r="FX150" s="27"/>
      <c r="FY150" s="27"/>
      <c r="FZ150" s="27"/>
      <c r="GA150" s="27"/>
      <c r="GB150" s="27"/>
      <c r="GC150" s="27"/>
      <c r="GD150" s="27"/>
      <c r="GE150" s="27"/>
      <c r="GF150" s="27"/>
      <c r="GG150" s="27"/>
      <c r="GH150" s="27"/>
      <c r="GI150" s="27"/>
      <c r="GJ150" s="27"/>
      <c r="GK150" s="27"/>
      <c r="GL150" s="27"/>
      <c r="GM150" s="27"/>
      <c r="GN150" s="27"/>
      <c r="GO150" s="27"/>
      <c r="GP150" s="27"/>
      <c r="GQ150" s="27"/>
      <c r="GR150" s="27"/>
      <c r="GS150" s="27"/>
      <c r="GT150" s="27"/>
      <c r="GU150" s="27"/>
      <c r="GV150" s="27"/>
      <c r="GW150" s="27"/>
      <c r="GX150" s="27"/>
      <c r="GY150" s="27"/>
      <c r="GZ150" s="27"/>
      <c r="HA150" s="27"/>
      <c r="HB150" s="27"/>
      <c r="HC150" s="27"/>
      <c r="HD150" s="27"/>
      <c r="HE150" s="27"/>
      <c r="HF150" s="27"/>
      <c r="HG150" s="27"/>
      <c r="HH150" s="27"/>
      <c r="HI150" s="27"/>
      <c r="HJ150" s="27"/>
      <c r="HK150" s="27"/>
      <c r="HL150" s="27"/>
      <c r="HM150" s="27"/>
      <c r="HN150" s="27"/>
      <c r="HO150" s="27"/>
      <c r="HP150" s="27"/>
      <c r="HQ150" s="27"/>
      <c r="HR150" s="27"/>
      <c r="HS150" s="27"/>
      <c r="HT150" s="27"/>
      <c r="HU150" s="27"/>
      <c r="HV150" s="27"/>
      <c r="HW150" s="27"/>
      <c r="HX150" s="27"/>
      <c r="HY150" s="27"/>
      <c r="HZ150" s="27"/>
      <c r="IA150" s="27"/>
      <c r="IB150" s="27"/>
      <c r="IC150" s="27"/>
      <c r="ID150" s="27"/>
      <c r="IE150" s="27"/>
      <c r="IF150" s="27"/>
      <c r="IG150" s="27"/>
      <c r="IH150" s="27"/>
      <c r="II150" s="27"/>
      <c r="IJ150" s="27"/>
      <c r="IK150" s="27"/>
      <c r="IL150" s="27"/>
      <c r="IM150" s="27"/>
      <c r="IN150" s="27"/>
      <c r="IO150" s="27"/>
      <c r="IP150" s="27"/>
      <c r="IQ150" s="27"/>
      <c r="IR150" s="27"/>
    </row>
    <row r="151" spans="1:252" s="7" customFormat="1" ht="36" customHeight="1" x14ac:dyDescent="0.2">
      <c r="A151" s="21" t="s">
        <v>99</v>
      </c>
      <c r="B151" s="22" t="s">
        <v>100</v>
      </c>
      <c r="C151" s="29" t="s">
        <v>38</v>
      </c>
      <c r="D151" s="29" t="s">
        <v>175</v>
      </c>
      <c r="E151" s="28" t="s">
        <v>158</v>
      </c>
      <c r="F151" s="28" t="s">
        <v>176</v>
      </c>
      <c r="G151" s="29" t="s">
        <v>42</v>
      </c>
      <c r="H151" s="62" t="s">
        <v>56</v>
      </c>
      <c r="I151" s="65" t="s">
        <v>57</v>
      </c>
      <c r="J151" s="29" t="s">
        <v>128</v>
      </c>
      <c r="K151" s="61">
        <v>0</v>
      </c>
      <c r="L151" s="51">
        <v>180030</v>
      </c>
      <c r="M151" s="51">
        <v>0</v>
      </c>
      <c r="N151" s="51">
        <v>-180030</v>
      </c>
      <c r="O151" s="51">
        <f t="shared" si="8"/>
        <v>0</v>
      </c>
      <c r="P151" s="51"/>
      <c r="Q151" s="51"/>
      <c r="R151" s="51"/>
      <c r="S151" s="51"/>
      <c r="T151" s="51"/>
      <c r="U151" s="51"/>
      <c r="V151" s="51">
        <v>0</v>
      </c>
      <c r="W151" s="51">
        <v>0</v>
      </c>
      <c r="X151" s="52">
        <v>0</v>
      </c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  <c r="EK151" s="27"/>
      <c r="EL151" s="27"/>
      <c r="EM151" s="27"/>
      <c r="EN151" s="27"/>
      <c r="EO151" s="27"/>
      <c r="EP151" s="27"/>
      <c r="EQ151" s="27"/>
      <c r="ER151" s="27"/>
      <c r="ES151" s="27"/>
      <c r="ET151" s="27"/>
      <c r="EU151" s="27"/>
      <c r="EV151" s="27"/>
      <c r="EW151" s="27"/>
      <c r="EX151" s="27"/>
      <c r="EY151" s="27"/>
      <c r="EZ151" s="27"/>
      <c r="FA151" s="27"/>
      <c r="FB151" s="27"/>
      <c r="FC151" s="27"/>
      <c r="FD151" s="27"/>
      <c r="FE151" s="27"/>
      <c r="FF151" s="27"/>
      <c r="FG151" s="27"/>
      <c r="FH151" s="27"/>
      <c r="FI151" s="27"/>
      <c r="FJ151" s="27"/>
      <c r="FK151" s="27"/>
      <c r="FL151" s="27"/>
      <c r="FM151" s="27"/>
      <c r="FN151" s="27"/>
      <c r="FO151" s="27"/>
      <c r="FP151" s="27"/>
      <c r="FQ151" s="27"/>
      <c r="FR151" s="27"/>
      <c r="FS151" s="27"/>
      <c r="FT151" s="27"/>
      <c r="FU151" s="27"/>
      <c r="FV151" s="27"/>
      <c r="FW151" s="27"/>
      <c r="FX151" s="27"/>
      <c r="FY151" s="27"/>
      <c r="FZ151" s="27"/>
      <c r="GA151" s="27"/>
      <c r="GB151" s="27"/>
      <c r="GC151" s="27"/>
      <c r="GD151" s="27"/>
      <c r="GE151" s="27"/>
      <c r="GF151" s="27"/>
      <c r="GG151" s="27"/>
      <c r="GH151" s="27"/>
      <c r="GI151" s="27"/>
      <c r="GJ151" s="27"/>
      <c r="GK151" s="27"/>
      <c r="GL151" s="27"/>
      <c r="GM151" s="27"/>
      <c r="GN151" s="27"/>
      <c r="GO151" s="27"/>
      <c r="GP151" s="27"/>
      <c r="GQ151" s="27"/>
      <c r="GR151" s="27"/>
      <c r="GS151" s="27"/>
      <c r="GT151" s="27"/>
      <c r="GU151" s="27"/>
      <c r="GV151" s="27"/>
      <c r="GW151" s="27"/>
      <c r="GX151" s="27"/>
      <c r="GY151" s="27"/>
      <c r="GZ151" s="27"/>
      <c r="HA151" s="27"/>
      <c r="HB151" s="27"/>
      <c r="HC151" s="27"/>
      <c r="HD151" s="27"/>
      <c r="HE151" s="27"/>
      <c r="HF151" s="27"/>
      <c r="HG151" s="27"/>
      <c r="HH151" s="27"/>
      <c r="HI151" s="27"/>
      <c r="HJ151" s="27"/>
      <c r="HK151" s="27"/>
      <c r="HL151" s="27"/>
      <c r="HM151" s="27"/>
      <c r="HN151" s="27"/>
      <c r="HO151" s="27"/>
      <c r="HP151" s="27"/>
      <c r="HQ151" s="27"/>
      <c r="HR151" s="27"/>
      <c r="HS151" s="27"/>
      <c r="HT151" s="27"/>
      <c r="HU151" s="27"/>
      <c r="HV151" s="27"/>
      <c r="HW151" s="27"/>
      <c r="HX151" s="27"/>
      <c r="HY151" s="27"/>
      <c r="HZ151" s="27"/>
      <c r="IA151" s="27"/>
      <c r="IB151" s="27"/>
      <c r="IC151" s="27"/>
      <c r="ID151" s="27"/>
      <c r="IE151" s="27"/>
      <c r="IF151" s="27"/>
      <c r="IG151" s="27"/>
      <c r="IH151" s="27"/>
      <c r="II151" s="27"/>
      <c r="IJ151" s="27"/>
      <c r="IK151" s="27"/>
      <c r="IL151" s="27"/>
      <c r="IM151" s="27"/>
      <c r="IN151" s="27"/>
      <c r="IO151" s="27"/>
      <c r="IP151" s="27"/>
      <c r="IQ151" s="27"/>
      <c r="IR151" s="27"/>
    </row>
    <row r="152" spans="1:252" s="7" customFormat="1" ht="36" customHeight="1" x14ac:dyDescent="0.2">
      <c r="A152" s="21" t="s">
        <v>99</v>
      </c>
      <c r="B152" s="22" t="s">
        <v>100</v>
      </c>
      <c r="C152" s="29" t="s">
        <v>38</v>
      </c>
      <c r="D152" s="29" t="s">
        <v>177</v>
      </c>
      <c r="E152" s="28" t="s">
        <v>158</v>
      </c>
      <c r="F152" s="28" t="s">
        <v>178</v>
      </c>
      <c r="G152" s="29" t="s">
        <v>42</v>
      </c>
      <c r="H152" s="29" t="s">
        <v>43</v>
      </c>
      <c r="I152" s="28" t="s">
        <v>44</v>
      </c>
      <c r="J152" s="29" t="s">
        <v>128</v>
      </c>
      <c r="K152" s="61">
        <v>200000</v>
      </c>
      <c r="L152" s="51">
        <v>-291.56</v>
      </c>
      <c r="M152" s="51">
        <v>0</v>
      </c>
      <c r="N152" s="51">
        <v>0</v>
      </c>
      <c r="O152" s="51">
        <f t="shared" si="8"/>
        <v>199708.44</v>
      </c>
      <c r="P152" s="51">
        <v>181318.9</v>
      </c>
      <c r="Q152" s="51">
        <v>181318.9</v>
      </c>
      <c r="R152" s="51">
        <v>175598.9</v>
      </c>
      <c r="S152" s="51"/>
      <c r="T152" s="51"/>
      <c r="U152" s="51"/>
      <c r="V152" s="51"/>
      <c r="W152" s="51"/>
      <c r="X152" s="52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27"/>
      <c r="EQ152" s="27"/>
      <c r="ER152" s="27"/>
      <c r="ES152" s="27"/>
      <c r="ET152" s="27"/>
      <c r="EU152" s="27"/>
      <c r="EV152" s="27"/>
      <c r="EW152" s="27"/>
      <c r="EX152" s="27"/>
      <c r="EY152" s="27"/>
      <c r="EZ152" s="27"/>
      <c r="FA152" s="27"/>
      <c r="FB152" s="27"/>
      <c r="FC152" s="27"/>
      <c r="FD152" s="27"/>
      <c r="FE152" s="27"/>
      <c r="FF152" s="27"/>
      <c r="FG152" s="27"/>
      <c r="FH152" s="27"/>
      <c r="FI152" s="27"/>
      <c r="FJ152" s="27"/>
      <c r="FK152" s="27"/>
      <c r="FL152" s="27"/>
      <c r="FM152" s="27"/>
      <c r="FN152" s="27"/>
      <c r="FO152" s="27"/>
      <c r="FP152" s="27"/>
      <c r="FQ152" s="27"/>
      <c r="FR152" s="27"/>
      <c r="FS152" s="27"/>
      <c r="FT152" s="27"/>
      <c r="FU152" s="27"/>
      <c r="FV152" s="27"/>
      <c r="FW152" s="27"/>
      <c r="FX152" s="27"/>
      <c r="FY152" s="27"/>
      <c r="FZ152" s="27"/>
      <c r="GA152" s="27"/>
      <c r="GB152" s="27"/>
      <c r="GC152" s="27"/>
      <c r="GD152" s="27"/>
      <c r="GE152" s="27"/>
      <c r="GF152" s="27"/>
      <c r="GG152" s="27"/>
      <c r="GH152" s="27"/>
      <c r="GI152" s="27"/>
      <c r="GJ152" s="27"/>
      <c r="GK152" s="27"/>
      <c r="GL152" s="27"/>
      <c r="GM152" s="27"/>
      <c r="GN152" s="27"/>
      <c r="GO152" s="27"/>
      <c r="GP152" s="27"/>
      <c r="GQ152" s="27"/>
      <c r="GR152" s="27"/>
      <c r="GS152" s="27"/>
      <c r="GT152" s="27"/>
      <c r="GU152" s="27"/>
      <c r="GV152" s="27"/>
      <c r="GW152" s="27"/>
      <c r="GX152" s="27"/>
      <c r="GY152" s="27"/>
      <c r="GZ152" s="27"/>
      <c r="HA152" s="27"/>
      <c r="HB152" s="27"/>
      <c r="HC152" s="27"/>
      <c r="HD152" s="27"/>
      <c r="HE152" s="27"/>
      <c r="HF152" s="27"/>
      <c r="HG152" s="27"/>
      <c r="HH152" s="27"/>
      <c r="HI152" s="27"/>
      <c r="HJ152" s="27"/>
      <c r="HK152" s="27"/>
      <c r="HL152" s="27"/>
      <c r="HM152" s="27"/>
      <c r="HN152" s="27"/>
      <c r="HO152" s="27"/>
      <c r="HP152" s="27"/>
      <c r="HQ152" s="27"/>
      <c r="HR152" s="27"/>
      <c r="HS152" s="27"/>
      <c r="HT152" s="27"/>
      <c r="HU152" s="27"/>
      <c r="HV152" s="27"/>
      <c r="HW152" s="27"/>
      <c r="HX152" s="27"/>
      <c r="HY152" s="27"/>
      <c r="HZ152" s="27"/>
      <c r="IA152" s="27"/>
      <c r="IB152" s="27"/>
      <c r="IC152" s="27"/>
      <c r="ID152" s="27"/>
      <c r="IE152" s="27"/>
      <c r="IF152" s="27"/>
      <c r="IG152" s="27"/>
      <c r="IH152" s="27"/>
      <c r="II152" s="27"/>
      <c r="IJ152" s="27"/>
      <c r="IK152" s="27"/>
      <c r="IL152" s="27"/>
      <c r="IM152" s="27"/>
      <c r="IN152" s="27"/>
      <c r="IO152" s="27"/>
      <c r="IP152" s="27"/>
      <c r="IQ152" s="27"/>
      <c r="IR152" s="27"/>
    </row>
    <row r="153" spans="1:252" s="7" customFormat="1" ht="36" customHeight="1" x14ac:dyDescent="0.2">
      <c r="A153" s="21" t="s">
        <v>99</v>
      </c>
      <c r="B153" s="22" t="s">
        <v>100</v>
      </c>
      <c r="C153" s="29" t="s">
        <v>38</v>
      </c>
      <c r="D153" s="29" t="s">
        <v>177</v>
      </c>
      <c r="E153" s="28" t="s">
        <v>158</v>
      </c>
      <c r="F153" s="28" t="s">
        <v>178</v>
      </c>
      <c r="G153" s="29" t="s">
        <v>42</v>
      </c>
      <c r="H153" s="29" t="s">
        <v>103</v>
      </c>
      <c r="I153" s="28" t="s">
        <v>104</v>
      </c>
      <c r="J153" s="29" t="s">
        <v>128</v>
      </c>
      <c r="K153" s="61">
        <v>0</v>
      </c>
      <c r="L153" s="51">
        <v>68807</v>
      </c>
      <c r="M153" s="51">
        <v>0</v>
      </c>
      <c r="N153" s="51">
        <v>0</v>
      </c>
      <c r="O153" s="51">
        <f t="shared" si="8"/>
        <v>68807</v>
      </c>
      <c r="P153" s="51">
        <v>68806.27</v>
      </c>
      <c r="Q153" s="51">
        <v>68806.27</v>
      </c>
      <c r="R153" s="51">
        <v>68806.27</v>
      </c>
      <c r="S153" s="51"/>
      <c r="T153" s="51"/>
      <c r="U153" s="51"/>
      <c r="V153" s="51"/>
      <c r="W153" s="51"/>
      <c r="X153" s="52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7"/>
      <c r="FA153" s="27"/>
      <c r="FB153" s="27"/>
      <c r="FC153" s="27"/>
      <c r="FD153" s="27"/>
      <c r="FE153" s="27"/>
      <c r="FF153" s="27"/>
      <c r="FG153" s="27"/>
      <c r="FH153" s="27"/>
      <c r="FI153" s="27"/>
      <c r="FJ153" s="27"/>
      <c r="FK153" s="27"/>
      <c r="FL153" s="27"/>
      <c r="FM153" s="27"/>
      <c r="FN153" s="27"/>
      <c r="FO153" s="27"/>
      <c r="FP153" s="27"/>
      <c r="FQ153" s="27"/>
      <c r="FR153" s="27"/>
      <c r="FS153" s="27"/>
      <c r="FT153" s="27"/>
      <c r="FU153" s="27"/>
      <c r="FV153" s="27"/>
      <c r="FW153" s="27"/>
      <c r="FX153" s="27"/>
      <c r="FY153" s="27"/>
      <c r="FZ153" s="27"/>
      <c r="GA153" s="27"/>
      <c r="GB153" s="27"/>
      <c r="GC153" s="27"/>
      <c r="GD153" s="27"/>
      <c r="GE153" s="27"/>
      <c r="GF153" s="27"/>
      <c r="GG153" s="27"/>
      <c r="GH153" s="27"/>
      <c r="GI153" s="27"/>
      <c r="GJ153" s="27"/>
      <c r="GK153" s="27"/>
      <c r="GL153" s="27"/>
      <c r="GM153" s="27"/>
      <c r="GN153" s="27"/>
      <c r="GO153" s="27"/>
      <c r="GP153" s="27"/>
      <c r="GQ153" s="27"/>
      <c r="GR153" s="27"/>
      <c r="GS153" s="27"/>
      <c r="GT153" s="27"/>
      <c r="GU153" s="27"/>
      <c r="GV153" s="27"/>
      <c r="GW153" s="27"/>
      <c r="GX153" s="27"/>
      <c r="GY153" s="27"/>
      <c r="GZ153" s="27"/>
      <c r="HA153" s="27"/>
      <c r="HB153" s="27"/>
      <c r="HC153" s="27"/>
      <c r="HD153" s="27"/>
      <c r="HE153" s="27"/>
      <c r="HF153" s="27"/>
      <c r="HG153" s="27"/>
      <c r="HH153" s="27"/>
      <c r="HI153" s="27"/>
      <c r="HJ153" s="27"/>
      <c r="HK153" s="27"/>
      <c r="HL153" s="27"/>
      <c r="HM153" s="27"/>
      <c r="HN153" s="27"/>
      <c r="HO153" s="27"/>
      <c r="HP153" s="27"/>
      <c r="HQ153" s="27"/>
      <c r="HR153" s="27"/>
      <c r="HS153" s="27"/>
      <c r="HT153" s="27"/>
      <c r="HU153" s="27"/>
      <c r="HV153" s="27"/>
      <c r="HW153" s="27"/>
      <c r="HX153" s="27"/>
      <c r="HY153" s="27"/>
      <c r="HZ153" s="27"/>
      <c r="IA153" s="27"/>
      <c r="IB153" s="27"/>
      <c r="IC153" s="27"/>
      <c r="ID153" s="27"/>
      <c r="IE153" s="27"/>
      <c r="IF153" s="27"/>
      <c r="IG153" s="27"/>
      <c r="IH153" s="27"/>
      <c r="II153" s="27"/>
      <c r="IJ153" s="27"/>
      <c r="IK153" s="27"/>
      <c r="IL153" s="27"/>
      <c r="IM153" s="27"/>
      <c r="IN153" s="27"/>
      <c r="IO153" s="27"/>
      <c r="IP153" s="27"/>
      <c r="IQ153" s="27"/>
      <c r="IR153" s="27"/>
    </row>
    <row r="154" spans="1:252" s="7" customFormat="1" ht="36" customHeight="1" x14ac:dyDescent="0.2">
      <c r="A154" s="21" t="s">
        <v>99</v>
      </c>
      <c r="B154" s="22" t="s">
        <v>100</v>
      </c>
      <c r="C154" s="29" t="s">
        <v>38</v>
      </c>
      <c r="D154" s="29" t="s">
        <v>177</v>
      </c>
      <c r="E154" s="28" t="s">
        <v>158</v>
      </c>
      <c r="F154" s="28" t="s">
        <v>178</v>
      </c>
      <c r="G154" s="29" t="s">
        <v>42</v>
      </c>
      <c r="H154" s="62" t="s">
        <v>56</v>
      </c>
      <c r="I154" s="65" t="s">
        <v>57</v>
      </c>
      <c r="J154" s="29" t="s">
        <v>128</v>
      </c>
      <c r="K154" s="61">
        <v>0</v>
      </c>
      <c r="L154" s="51">
        <v>718548.6</v>
      </c>
      <c r="M154" s="51">
        <v>0</v>
      </c>
      <c r="N154" s="51">
        <v>0</v>
      </c>
      <c r="O154" s="51">
        <f t="shared" si="8"/>
        <v>718548.6</v>
      </c>
      <c r="P154" s="51">
        <v>718534.43</v>
      </c>
      <c r="Q154" s="51">
        <v>718534.43</v>
      </c>
      <c r="R154" s="51">
        <v>413103.61</v>
      </c>
      <c r="S154" s="51"/>
      <c r="T154" s="51"/>
      <c r="U154" s="51"/>
      <c r="V154" s="51"/>
      <c r="W154" s="51"/>
      <c r="X154" s="52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7"/>
      <c r="GE154" s="27"/>
      <c r="GF154" s="27"/>
      <c r="GG154" s="27"/>
      <c r="GH154" s="27"/>
      <c r="GI154" s="27"/>
      <c r="GJ154" s="27"/>
      <c r="GK154" s="27"/>
      <c r="GL154" s="27"/>
      <c r="GM154" s="27"/>
      <c r="GN154" s="27"/>
      <c r="GO154" s="27"/>
      <c r="GP154" s="27"/>
      <c r="GQ154" s="27"/>
      <c r="GR154" s="27"/>
      <c r="GS154" s="27"/>
      <c r="GT154" s="27"/>
      <c r="GU154" s="27"/>
      <c r="GV154" s="27"/>
      <c r="GW154" s="27"/>
      <c r="GX154" s="27"/>
      <c r="GY154" s="27"/>
      <c r="GZ154" s="27"/>
      <c r="HA154" s="27"/>
      <c r="HB154" s="27"/>
      <c r="HC154" s="27"/>
      <c r="HD154" s="27"/>
      <c r="HE154" s="27"/>
      <c r="HF154" s="27"/>
      <c r="HG154" s="27"/>
      <c r="HH154" s="27"/>
      <c r="HI154" s="27"/>
      <c r="HJ154" s="27"/>
      <c r="HK154" s="27"/>
      <c r="HL154" s="27"/>
      <c r="HM154" s="27"/>
      <c r="HN154" s="27"/>
      <c r="HO154" s="27"/>
      <c r="HP154" s="27"/>
      <c r="HQ154" s="27"/>
      <c r="HR154" s="27"/>
      <c r="HS154" s="27"/>
      <c r="HT154" s="27"/>
      <c r="HU154" s="27"/>
      <c r="HV154" s="27"/>
      <c r="HW154" s="27"/>
      <c r="HX154" s="27"/>
      <c r="HY154" s="27"/>
      <c r="HZ154" s="27"/>
      <c r="IA154" s="27"/>
      <c r="IB154" s="27"/>
      <c r="IC154" s="27"/>
      <c r="ID154" s="27"/>
      <c r="IE154" s="27"/>
      <c r="IF154" s="27"/>
      <c r="IG154" s="27"/>
      <c r="IH154" s="27"/>
      <c r="II154" s="27"/>
      <c r="IJ154" s="27"/>
      <c r="IK154" s="27"/>
      <c r="IL154" s="27"/>
      <c r="IM154" s="27"/>
      <c r="IN154" s="27"/>
      <c r="IO154" s="27"/>
      <c r="IP154" s="27"/>
      <c r="IQ154" s="27"/>
      <c r="IR154" s="27"/>
    </row>
    <row r="155" spans="1:252" s="7" customFormat="1" ht="36" customHeight="1" x14ac:dyDescent="0.2">
      <c r="A155" s="21" t="s">
        <v>99</v>
      </c>
      <c r="B155" s="22" t="s">
        <v>100</v>
      </c>
      <c r="C155" s="29" t="s">
        <v>38</v>
      </c>
      <c r="D155" s="29" t="s">
        <v>177</v>
      </c>
      <c r="E155" s="28" t="s">
        <v>158</v>
      </c>
      <c r="F155" s="28" t="s">
        <v>178</v>
      </c>
      <c r="G155" s="29" t="s">
        <v>42</v>
      </c>
      <c r="H155" s="62" t="s">
        <v>136</v>
      </c>
      <c r="I155" s="63" t="s">
        <v>137</v>
      </c>
      <c r="J155" s="29" t="s">
        <v>128</v>
      </c>
      <c r="K155" s="61">
        <v>0</v>
      </c>
      <c r="L155" s="51">
        <v>400000</v>
      </c>
      <c r="M155" s="51">
        <v>0</v>
      </c>
      <c r="N155" s="51">
        <v>0</v>
      </c>
      <c r="O155" s="51">
        <f t="shared" si="8"/>
        <v>400000</v>
      </c>
      <c r="P155" s="51">
        <v>399929.44</v>
      </c>
      <c r="Q155" s="51">
        <v>399929.44</v>
      </c>
      <c r="R155" s="51">
        <v>399929.44</v>
      </c>
      <c r="S155" s="51"/>
      <c r="T155" s="51"/>
      <c r="U155" s="51"/>
      <c r="V155" s="51"/>
      <c r="W155" s="51"/>
      <c r="X155" s="52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  <c r="EK155" s="27"/>
      <c r="EL155" s="27"/>
      <c r="EM155" s="27"/>
      <c r="EN155" s="27"/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7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27"/>
      <c r="FN155" s="27"/>
      <c r="FO155" s="27"/>
      <c r="FP155" s="27"/>
      <c r="FQ155" s="27"/>
      <c r="FR155" s="27"/>
      <c r="FS155" s="27"/>
      <c r="FT155" s="27"/>
      <c r="FU155" s="27"/>
      <c r="FV155" s="27"/>
      <c r="FW155" s="27"/>
      <c r="FX155" s="27"/>
      <c r="FY155" s="27"/>
      <c r="FZ155" s="27"/>
      <c r="GA155" s="27"/>
      <c r="GB155" s="27"/>
      <c r="GC155" s="27"/>
      <c r="GD155" s="27"/>
      <c r="GE155" s="27"/>
      <c r="GF155" s="27"/>
      <c r="GG155" s="27"/>
      <c r="GH155" s="27"/>
      <c r="GI155" s="27"/>
      <c r="GJ155" s="27"/>
      <c r="GK155" s="27"/>
      <c r="GL155" s="27"/>
      <c r="GM155" s="27"/>
      <c r="GN155" s="27"/>
      <c r="GO155" s="27"/>
      <c r="GP155" s="27"/>
      <c r="GQ155" s="27"/>
      <c r="GR155" s="27"/>
      <c r="GS155" s="27"/>
      <c r="GT155" s="27"/>
      <c r="GU155" s="27"/>
      <c r="GV155" s="27"/>
      <c r="GW155" s="27"/>
      <c r="GX155" s="27"/>
      <c r="GY155" s="27"/>
      <c r="GZ155" s="27"/>
      <c r="HA155" s="27"/>
      <c r="HB155" s="27"/>
      <c r="HC155" s="27"/>
      <c r="HD155" s="27"/>
      <c r="HE155" s="27"/>
      <c r="HF155" s="27"/>
      <c r="HG155" s="27"/>
      <c r="HH155" s="27"/>
      <c r="HI155" s="27"/>
      <c r="HJ155" s="27"/>
      <c r="HK155" s="27"/>
      <c r="HL155" s="27"/>
      <c r="HM155" s="27"/>
      <c r="HN155" s="27"/>
      <c r="HO155" s="27"/>
      <c r="HP155" s="27"/>
      <c r="HQ155" s="27"/>
      <c r="HR155" s="27"/>
      <c r="HS155" s="27"/>
      <c r="HT155" s="27"/>
      <c r="HU155" s="27"/>
      <c r="HV155" s="27"/>
      <c r="HW155" s="27"/>
      <c r="HX155" s="27"/>
      <c r="HY155" s="27"/>
      <c r="HZ155" s="27"/>
      <c r="IA155" s="27"/>
      <c r="IB155" s="27"/>
      <c r="IC155" s="27"/>
      <c r="ID155" s="27"/>
      <c r="IE155" s="27"/>
      <c r="IF155" s="27"/>
      <c r="IG155" s="27"/>
      <c r="IH155" s="27"/>
      <c r="II155" s="27"/>
      <c r="IJ155" s="27"/>
      <c r="IK155" s="27"/>
      <c r="IL155" s="27"/>
      <c r="IM155" s="27"/>
      <c r="IN155" s="27"/>
      <c r="IO155" s="27"/>
      <c r="IP155" s="27"/>
      <c r="IQ155" s="27"/>
      <c r="IR155" s="27"/>
    </row>
    <row r="156" spans="1:252" s="7" customFormat="1" ht="36" customHeight="1" x14ac:dyDescent="0.2">
      <c r="A156" s="21" t="s">
        <v>99</v>
      </c>
      <c r="B156" s="22" t="s">
        <v>100</v>
      </c>
      <c r="C156" s="29" t="s">
        <v>38</v>
      </c>
      <c r="D156" s="29" t="s">
        <v>177</v>
      </c>
      <c r="E156" s="28" t="s">
        <v>158</v>
      </c>
      <c r="F156" s="28" t="s">
        <v>178</v>
      </c>
      <c r="G156" s="29" t="s">
        <v>42</v>
      </c>
      <c r="H156" s="29" t="s">
        <v>179</v>
      </c>
      <c r="I156" s="28" t="s">
        <v>180</v>
      </c>
      <c r="J156" s="29" t="s">
        <v>128</v>
      </c>
      <c r="K156" s="61">
        <v>0</v>
      </c>
      <c r="L156" s="51">
        <v>197406</v>
      </c>
      <c r="M156" s="51">
        <v>0</v>
      </c>
      <c r="N156" s="51">
        <v>0</v>
      </c>
      <c r="O156" s="51">
        <f t="shared" si="8"/>
        <v>197406</v>
      </c>
      <c r="P156" s="51">
        <v>197314.05</v>
      </c>
      <c r="Q156" s="51">
        <v>197314.05</v>
      </c>
      <c r="R156" s="51">
        <v>197314.05</v>
      </c>
      <c r="S156" s="51"/>
      <c r="T156" s="51"/>
      <c r="U156" s="51"/>
      <c r="V156" s="51"/>
      <c r="W156" s="51"/>
      <c r="X156" s="52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  <c r="DY156" s="27"/>
      <c r="DZ156" s="27"/>
      <c r="EA156" s="27"/>
      <c r="EB156" s="27"/>
      <c r="EC156" s="27"/>
      <c r="ED156" s="27"/>
      <c r="EE156" s="27"/>
      <c r="EF156" s="27"/>
      <c r="EG156" s="27"/>
      <c r="EH156" s="27"/>
      <c r="EI156" s="27"/>
      <c r="EJ156" s="27"/>
      <c r="EK156" s="27"/>
      <c r="EL156" s="27"/>
      <c r="EM156" s="27"/>
      <c r="EN156" s="27"/>
      <c r="EO156" s="27"/>
      <c r="EP156" s="27"/>
      <c r="EQ156" s="27"/>
      <c r="ER156" s="27"/>
      <c r="ES156" s="27"/>
      <c r="ET156" s="27"/>
      <c r="EU156" s="27"/>
      <c r="EV156" s="27"/>
      <c r="EW156" s="27"/>
      <c r="EX156" s="27"/>
      <c r="EY156" s="27"/>
      <c r="EZ156" s="27"/>
      <c r="FA156" s="27"/>
      <c r="FB156" s="27"/>
      <c r="FC156" s="27"/>
      <c r="FD156" s="27"/>
      <c r="FE156" s="27"/>
      <c r="FF156" s="27"/>
      <c r="FG156" s="27"/>
      <c r="FH156" s="27"/>
      <c r="FI156" s="27"/>
      <c r="FJ156" s="27"/>
      <c r="FK156" s="27"/>
      <c r="FL156" s="27"/>
      <c r="FM156" s="27"/>
      <c r="FN156" s="27"/>
      <c r="FO156" s="27"/>
      <c r="FP156" s="27"/>
      <c r="FQ156" s="27"/>
      <c r="FR156" s="27"/>
      <c r="FS156" s="27"/>
      <c r="FT156" s="27"/>
      <c r="FU156" s="27"/>
      <c r="FV156" s="27"/>
      <c r="FW156" s="27"/>
      <c r="FX156" s="27"/>
      <c r="FY156" s="27"/>
      <c r="FZ156" s="27"/>
      <c r="GA156" s="27"/>
      <c r="GB156" s="27"/>
      <c r="GC156" s="27"/>
      <c r="GD156" s="27"/>
      <c r="GE156" s="27"/>
      <c r="GF156" s="27"/>
      <c r="GG156" s="27"/>
      <c r="GH156" s="27"/>
      <c r="GI156" s="27"/>
      <c r="GJ156" s="27"/>
      <c r="GK156" s="27"/>
      <c r="GL156" s="27"/>
      <c r="GM156" s="27"/>
      <c r="GN156" s="27"/>
      <c r="GO156" s="27"/>
      <c r="GP156" s="27"/>
      <c r="GQ156" s="27"/>
      <c r="GR156" s="27"/>
      <c r="GS156" s="27"/>
      <c r="GT156" s="27"/>
      <c r="GU156" s="27"/>
      <c r="GV156" s="27"/>
      <c r="GW156" s="27"/>
      <c r="GX156" s="27"/>
      <c r="GY156" s="27"/>
      <c r="GZ156" s="27"/>
      <c r="HA156" s="27"/>
      <c r="HB156" s="27"/>
      <c r="HC156" s="27"/>
      <c r="HD156" s="27"/>
      <c r="HE156" s="27"/>
      <c r="HF156" s="27"/>
      <c r="HG156" s="27"/>
      <c r="HH156" s="27"/>
      <c r="HI156" s="27"/>
      <c r="HJ156" s="27"/>
      <c r="HK156" s="27"/>
      <c r="HL156" s="27"/>
      <c r="HM156" s="27"/>
      <c r="HN156" s="27"/>
      <c r="HO156" s="27"/>
      <c r="HP156" s="27"/>
      <c r="HQ156" s="27"/>
      <c r="HR156" s="27"/>
      <c r="HS156" s="27"/>
      <c r="HT156" s="27"/>
      <c r="HU156" s="27"/>
      <c r="HV156" s="27"/>
      <c r="HW156" s="27"/>
      <c r="HX156" s="27"/>
      <c r="HY156" s="27"/>
      <c r="HZ156" s="27"/>
      <c r="IA156" s="27"/>
      <c r="IB156" s="27"/>
      <c r="IC156" s="27"/>
      <c r="ID156" s="27"/>
      <c r="IE156" s="27"/>
      <c r="IF156" s="27"/>
      <c r="IG156" s="27"/>
      <c r="IH156" s="27"/>
      <c r="II156" s="27"/>
      <c r="IJ156" s="27"/>
      <c r="IK156" s="27"/>
      <c r="IL156" s="27"/>
      <c r="IM156" s="27"/>
      <c r="IN156" s="27"/>
      <c r="IO156" s="27"/>
      <c r="IP156" s="27"/>
      <c r="IQ156" s="27"/>
      <c r="IR156" s="27"/>
    </row>
    <row r="157" spans="1:252" s="7" customFormat="1" ht="36" customHeight="1" x14ac:dyDescent="0.2">
      <c r="A157" s="21" t="s">
        <v>99</v>
      </c>
      <c r="B157" s="22" t="s">
        <v>100</v>
      </c>
      <c r="C157" s="29" t="s">
        <v>38</v>
      </c>
      <c r="D157" s="29" t="s">
        <v>181</v>
      </c>
      <c r="E157" s="28" t="s">
        <v>158</v>
      </c>
      <c r="F157" s="28" t="s">
        <v>182</v>
      </c>
      <c r="G157" s="29" t="s">
        <v>42</v>
      </c>
      <c r="H157" s="29" t="s">
        <v>43</v>
      </c>
      <c r="I157" s="28" t="s">
        <v>44</v>
      </c>
      <c r="J157" s="29" t="s">
        <v>128</v>
      </c>
      <c r="K157" s="61">
        <v>20000</v>
      </c>
      <c r="L157" s="51">
        <v>-2752.51</v>
      </c>
      <c r="M157" s="51">
        <v>0</v>
      </c>
      <c r="N157" s="51">
        <v>0</v>
      </c>
      <c r="O157" s="51">
        <f t="shared" si="8"/>
        <v>17247.489999999998</v>
      </c>
      <c r="P157" s="51"/>
      <c r="Q157" s="51"/>
      <c r="R157" s="51"/>
      <c r="S157" s="51">
        <v>17247.490000000002</v>
      </c>
      <c r="T157" s="51">
        <v>17247.490000000002</v>
      </c>
      <c r="U157" s="51">
        <v>17247.490000000002</v>
      </c>
      <c r="V157" s="51"/>
      <c r="W157" s="51"/>
      <c r="X157" s="52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  <c r="DY157" s="27"/>
      <c r="DZ157" s="27"/>
      <c r="EA157" s="27"/>
      <c r="EB157" s="27"/>
      <c r="EC157" s="27"/>
      <c r="ED157" s="27"/>
      <c r="EE157" s="27"/>
      <c r="EF157" s="27"/>
      <c r="EG157" s="27"/>
      <c r="EH157" s="27"/>
      <c r="EI157" s="27"/>
      <c r="EJ157" s="27"/>
      <c r="EK157" s="27"/>
      <c r="EL157" s="27"/>
      <c r="EM157" s="27"/>
      <c r="EN157" s="27"/>
      <c r="EO157" s="27"/>
      <c r="EP157" s="27"/>
      <c r="EQ157" s="27"/>
      <c r="ER157" s="27"/>
      <c r="ES157" s="27"/>
      <c r="ET157" s="27"/>
      <c r="EU157" s="27"/>
      <c r="EV157" s="27"/>
      <c r="EW157" s="27"/>
      <c r="EX157" s="27"/>
      <c r="EY157" s="27"/>
      <c r="EZ157" s="27"/>
      <c r="FA157" s="27"/>
      <c r="FB157" s="27"/>
      <c r="FC157" s="27"/>
      <c r="FD157" s="27"/>
      <c r="FE157" s="27"/>
      <c r="FF157" s="27"/>
      <c r="FG157" s="27"/>
      <c r="FH157" s="27"/>
      <c r="FI157" s="27"/>
      <c r="FJ157" s="27"/>
      <c r="FK157" s="27"/>
      <c r="FL157" s="27"/>
      <c r="FM157" s="27"/>
      <c r="FN157" s="27"/>
      <c r="FO157" s="27"/>
      <c r="FP157" s="27"/>
      <c r="FQ157" s="27"/>
      <c r="FR157" s="27"/>
      <c r="FS157" s="27"/>
      <c r="FT157" s="27"/>
      <c r="FU157" s="27"/>
      <c r="FV157" s="27"/>
      <c r="FW157" s="27"/>
      <c r="FX157" s="27"/>
      <c r="FY157" s="27"/>
      <c r="FZ157" s="27"/>
      <c r="GA157" s="27"/>
      <c r="GB157" s="27"/>
      <c r="GC157" s="27"/>
      <c r="GD157" s="27"/>
      <c r="GE157" s="27"/>
      <c r="GF157" s="27"/>
      <c r="GG157" s="27"/>
      <c r="GH157" s="27"/>
      <c r="GI157" s="27"/>
      <c r="GJ157" s="27"/>
      <c r="GK157" s="27"/>
      <c r="GL157" s="27"/>
      <c r="GM157" s="27"/>
      <c r="GN157" s="27"/>
      <c r="GO157" s="27"/>
      <c r="GP157" s="27"/>
      <c r="GQ157" s="27"/>
      <c r="GR157" s="27"/>
      <c r="GS157" s="27"/>
      <c r="GT157" s="27"/>
      <c r="GU157" s="27"/>
      <c r="GV157" s="27"/>
      <c r="GW157" s="27"/>
      <c r="GX157" s="27"/>
      <c r="GY157" s="27"/>
      <c r="GZ157" s="27"/>
      <c r="HA157" s="27"/>
      <c r="HB157" s="27"/>
      <c r="HC157" s="27"/>
      <c r="HD157" s="27"/>
      <c r="HE157" s="27"/>
      <c r="HF157" s="27"/>
      <c r="HG157" s="27"/>
      <c r="HH157" s="27"/>
      <c r="HI157" s="27"/>
      <c r="HJ157" s="27"/>
      <c r="HK157" s="27"/>
      <c r="HL157" s="27"/>
      <c r="HM157" s="27"/>
      <c r="HN157" s="27"/>
      <c r="HO157" s="27"/>
      <c r="HP157" s="27"/>
      <c r="HQ157" s="27"/>
      <c r="HR157" s="27"/>
      <c r="HS157" s="27"/>
      <c r="HT157" s="27"/>
      <c r="HU157" s="27"/>
      <c r="HV157" s="27"/>
      <c r="HW157" s="27"/>
      <c r="HX157" s="27"/>
      <c r="HY157" s="27"/>
      <c r="HZ157" s="27"/>
      <c r="IA157" s="27"/>
      <c r="IB157" s="27"/>
      <c r="IC157" s="27"/>
      <c r="ID157" s="27"/>
      <c r="IE157" s="27"/>
      <c r="IF157" s="27"/>
      <c r="IG157" s="27"/>
      <c r="IH157" s="27"/>
      <c r="II157" s="27"/>
      <c r="IJ157" s="27"/>
      <c r="IK157" s="27"/>
      <c r="IL157" s="27"/>
      <c r="IM157" s="27"/>
      <c r="IN157" s="27"/>
      <c r="IO157" s="27"/>
      <c r="IP157" s="27"/>
      <c r="IQ157" s="27"/>
      <c r="IR157" s="27"/>
    </row>
    <row r="158" spans="1:252" s="7" customFormat="1" ht="36" customHeight="1" x14ac:dyDescent="0.2">
      <c r="A158" s="21" t="s">
        <v>99</v>
      </c>
      <c r="B158" s="22" t="s">
        <v>100</v>
      </c>
      <c r="C158" s="29" t="s">
        <v>38</v>
      </c>
      <c r="D158" s="29" t="s">
        <v>181</v>
      </c>
      <c r="E158" s="28" t="s">
        <v>158</v>
      </c>
      <c r="F158" s="28" t="s">
        <v>182</v>
      </c>
      <c r="G158" s="29" t="s">
        <v>42</v>
      </c>
      <c r="H158" s="29" t="s">
        <v>103</v>
      </c>
      <c r="I158" s="28" t="s">
        <v>104</v>
      </c>
      <c r="J158" s="29" t="s">
        <v>128</v>
      </c>
      <c r="K158" s="61">
        <v>0</v>
      </c>
      <c r="L158" s="51">
        <v>3031</v>
      </c>
      <c r="M158" s="51">
        <v>0</v>
      </c>
      <c r="N158" s="51">
        <v>0</v>
      </c>
      <c r="O158" s="51">
        <f t="shared" si="8"/>
        <v>3031</v>
      </c>
      <c r="P158" s="51"/>
      <c r="Q158" s="51"/>
      <c r="R158" s="51"/>
      <c r="S158" s="51">
        <v>3030.8</v>
      </c>
      <c r="T158" s="51">
        <v>3030.8</v>
      </c>
      <c r="U158" s="51">
        <v>3030.8</v>
      </c>
      <c r="V158" s="51"/>
      <c r="W158" s="51"/>
      <c r="X158" s="52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  <c r="EC158" s="27"/>
      <c r="ED158" s="27"/>
      <c r="EE158" s="27"/>
      <c r="EF158" s="27"/>
      <c r="EG158" s="27"/>
      <c r="EH158" s="27"/>
      <c r="EI158" s="27"/>
      <c r="EJ158" s="27"/>
      <c r="EK158" s="27"/>
      <c r="EL158" s="27"/>
      <c r="EM158" s="27"/>
      <c r="EN158" s="27"/>
      <c r="EO158" s="27"/>
      <c r="EP158" s="27"/>
      <c r="EQ158" s="27"/>
      <c r="ER158" s="27"/>
      <c r="ES158" s="27"/>
      <c r="ET158" s="27"/>
      <c r="EU158" s="27"/>
      <c r="EV158" s="27"/>
      <c r="EW158" s="27"/>
      <c r="EX158" s="27"/>
      <c r="EY158" s="27"/>
      <c r="EZ158" s="27"/>
      <c r="FA158" s="27"/>
      <c r="FB158" s="27"/>
      <c r="FC158" s="27"/>
      <c r="FD158" s="27"/>
      <c r="FE158" s="27"/>
      <c r="FF158" s="27"/>
      <c r="FG158" s="27"/>
      <c r="FH158" s="27"/>
      <c r="FI158" s="27"/>
      <c r="FJ158" s="27"/>
      <c r="FK158" s="27"/>
      <c r="FL158" s="27"/>
      <c r="FM158" s="27"/>
      <c r="FN158" s="27"/>
      <c r="FO158" s="27"/>
      <c r="FP158" s="27"/>
      <c r="FQ158" s="27"/>
      <c r="FR158" s="27"/>
      <c r="FS158" s="27"/>
      <c r="FT158" s="27"/>
      <c r="FU158" s="27"/>
      <c r="FV158" s="27"/>
      <c r="FW158" s="27"/>
      <c r="FX158" s="27"/>
      <c r="FY158" s="27"/>
      <c r="FZ158" s="27"/>
      <c r="GA158" s="27"/>
      <c r="GB158" s="27"/>
      <c r="GC158" s="27"/>
      <c r="GD158" s="27"/>
      <c r="GE158" s="27"/>
      <c r="GF158" s="27"/>
      <c r="GG158" s="27"/>
      <c r="GH158" s="27"/>
      <c r="GI158" s="27"/>
      <c r="GJ158" s="27"/>
      <c r="GK158" s="27"/>
      <c r="GL158" s="27"/>
      <c r="GM158" s="27"/>
      <c r="GN158" s="27"/>
      <c r="GO158" s="27"/>
      <c r="GP158" s="27"/>
      <c r="GQ158" s="27"/>
      <c r="GR158" s="27"/>
      <c r="GS158" s="27"/>
      <c r="GT158" s="27"/>
      <c r="GU158" s="27"/>
      <c r="GV158" s="27"/>
      <c r="GW158" s="27"/>
      <c r="GX158" s="27"/>
      <c r="GY158" s="27"/>
      <c r="GZ158" s="27"/>
      <c r="HA158" s="27"/>
      <c r="HB158" s="27"/>
      <c r="HC158" s="27"/>
      <c r="HD158" s="27"/>
      <c r="HE158" s="27"/>
      <c r="HF158" s="27"/>
      <c r="HG158" s="27"/>
      <c r="HH158" s="27"/>
      <c r="HI158" s="27"/>
      <c r="HJ158" s="27"/>
      <c r="HK158" s="27"/>
      <c r="HL158" s="27"/>
      <c r="HM158" s="27"/>
      <c r="HN158" s="27"/>
      <c r="HO158" s="27"/>
      <c r="HP158" s="27"/>
      <c r="HQ158" s="27"/>
      <c r="HR158" s="27"/>
      <c r="HS158" s="27"/>
      <c r="HT158" s="27"/>
      <c r="HU158" s="27"/>
      <c r="HV158" s="27"/>
      <c r="HW158" s="27"/>
      <c r="HX158" s="27"/>
      <c r="HY158" s="27"/>
      <c r="HZ158" s="27"/>
      <c r="IA158" s="27"/>
      <c r="IB158" s="27"/>
      <c r="IC158" s="27"/>
      <c r="ID158" s="27"/>
      <c r="IE158" s="27"/>
      <c r="IF158" s="27"/>
      <c r="IG158" s="27"/>
      <c r="IH158" s="27"/>
      <c r="II158" s="27"/>
      <c r="IJ158" s="27"/>
      <c r="IK158" s="27"/>
      <c r="IL158" s="27"/>
      <c r="IM158" s="27"/>
      <c r="IN158" s="27"/>
      <c r="IO158" s="27"/>
      <c r="IP158" s="27"/>
      <c r="IQ158" s="27"/>
      <c r="IR158" s="27"/>
    </row>
    <row r="159" spans="1:252" s="7" customFormat="1" ht="36" customHeight="1" x14ac:dyDescent="0.2">
      <c r="A159" s="21" t="s">
        <v>99</v>
      </c>
      <c r="B159" s="22" t="s">
        <v>100</v>
      </c>
      <c r="C159" s="29" t="s">
        <v>38</v>
      </c>
      <c r="D159" s="29" t="s">
        <v>181</v>
      </c>
      <c r="E159" s="28" t="s">
        <v>158</v>
      </c>
      <c r="F159" s="28" t="s">
        <v>182</v>
      </c>
      <c r="G159" s="29" t="s">
        <v>42</v>
      </c>
      <c r="H159" s="62" t="s">
        <v>56</v>
      </c>
      <c r="I159" s="65" t="s">
        <v>57</v>
      </c>
      <c r="J159" s="29" t="s">
        <v>128</v>
      </c>
      <c r="K159" s="61">
        <v>0</v>
      </c>
      <c r="L159" s="51">
        <v>63933.29</v>
      </c>
      <c r="M159" s="51">
        <v>0</v>
      </c>
      <c r="N159" s="51">
        <v>0</v>
      </c>
      <c r="O159" s="51">
        <f t="shared" si="8"/>
        <v>63933.29</v>
      </c>
      <c r="P159" s="51"/>
      <c r="Q159" s="51"/>
      <c r="R159" s="51"/>
      <c r="S159" s="51">
        <v>61745.34</v>
      </c>
      <c r="T159" s="51">
        <v>61745.34</v>
      </c>
      <c r="U159" s="51">
        <v>7861.18</v>
      </c>
      <c r="V159" s="51"/>
      <c r="W159" s="51"/>
      <c r="X159" s="52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  <c r="EK159" s="27"/>
      <c r="EL159" s="27"/>
      <c r="EM159" s="27"/>
      <c r="EN159" s="27"/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  <c r="EZ159" s="27"/>
      <c r="FA159" s="27"/>
      <c r="FB159" s="27"/>
      <c r="FC159" s="27"/>
      <c r="FD159" s="27"/>
      <c r="FE159" s="27"/>
      <c r="FF159" s="27"/>
      <c r="FG159" s="27"/>
      <c r="FH159" s="27"/>
      <c r="FI159" s="27"/>
      <c r="FJ159" s="27"/>
      <c r="FK159" s="27"/>
      <c r="FL159" s="27"/>
      <c r="FM159" s="27"/>
      <c r="FN159" s="27"/>
      <c r="FO159" s="27"/>
      <c r="FP159" s="27"/>
      <c r="FQ159" s="27"/>
      <c r="FR159" s="27"/>
      <c r="FS159" s="27"/>
      <c r="FT159" s="27"/>
      <c r="FU159" s="27"/>
      <c r="FV159" s="27"/>
      <c r="FW159" s="27"/>
      <c r="FX159" s="27"/>
      <c r="FY159" s="27"/>
      <c r="FZ159" s="27"/>
      <c r="GA159" s="27"/>
      <c r="GB159" s="27"/>
      <c r="GC159" s="27"/>
      <c r="GD159" s="27"/>
      <c r="GE159" s="27"/>
      <c r="GF159" s="27"/>
      <c r="GG159" s="27"/>
      <c r="GH159" s="27"/>
      <c r="GI159" s="27"/>
      <c r="GJ159" s="27"/>
      <c r="GK159" s="27"/>
      <c r="GL159" s="27"/>
      <c r="GM159" s="27"/>
      <c r="GN159" s="27"/>
      <c r="GO159" s="27"/>
      <c r="GP159" s="27"/>
      <c r="GQ159" s="27"/>
      <c r="GR159" s="27"/>
      <c r="GS159" s="27"/>
      <c r="GT159" s="27"/>
      <c r="GU159" s="27"/>
      <c r="GV159" s="27"/>
      <c r="GW159" s="27"/>
      <c r="GX159" s="27"/>
      <c r="GY159" s="27"/>
      <c r="GZ159" s="27"/>
      <c r="HA159" s="27"/>
      <c r="HB159" s="27"/>
      <c r="HC159" s="27"/>
      <c r="HD159" s="27"/>
      <c r="HE159" s="27"/>
      <c r="HF159" s="27"/>
      <c r="HG159" s="27"/>
      <c r="HH159" s="27"/>
      <c r="HI159" s="27"/>
      <c r="HJ159" s="27"/>
      <c r="HK159" s="27"/>
      <c r="HL159" s="27"/>
      <c r="HM159" s="27"/>
      <c r="HN159" s="27"/>
      <c r="HO159" s="27"/>
      <c r="HP159" s="27"/>
      <c r="HQ159" s="27"/>
      <c r="HR159" s="27"/>
      <c r="HS159" s="27"/>
      <c r="HT159" s="27"/>
      <c r="HU159" s="27"/>
      <c r="HV159" s="27"/>
      <c r="HW159" s="27"/>
      <c r="HX159" s="27"/>
      <c r="HY159" s="27"/>
      <c r="HZ159" s="27"/>
      <c r="IA159" s="27"/>
      <c r="IB159" s="27"/>
      <c r="IC159" s="27"/>
      <c r="ID159" s="27"/>
      <c r="IE159" s="27"/>
      <c r="IF159" s="27"/>
      <c r="IG159" s="27"/>
      <c r="IH159" s="27"/>
      <c r="II159" s="27"/>
      <c r="IJ159" s="27"/>
      <c r="IK159" s="27"/>
      <c r="IL159" s="27"/>
      <c r="IM159" s="27"/>
      <c r="IN159" s="27"/>
      <c r="IO159" s="27"/>
      <c r="IP159" s="27"/>
      <c r="IQ159" s="27"/>
      <c r="IR159" s="27"/>
    </row>
    <row r="160" spans="1:252" s="7" customFormat="1" ht="36" customHeight="1" x14ac:dyDescent="0.2">
      <c r="A160" s="21" t="s">
        <v>99</v>
      </c>
      <c r="B160" s="22" t="s">
        <v>100</v>
      </c>
      <c r="C160" s="29" t="s">
        <v>38</v>
      </c>
      <c r="D160" s="29" t="s">
        <v>181</v>
      </c>
      <c r="E160" s="28" t="s">
        <v>158</v>
      </c>
      <c r="F160" s="28" t="s">
        <v>182</v>
      </c>
      <c r="G160" s="29" t="s">
        <v>42</v>
      </c>
      <c r="H160" s="62" t="s">
        <v>136</v>
      </c>
      <c r="I160" s="63" t="s">
        <v>137</v>
      </c>
      <c r="J160" s="29" t="s">
        <v>128</v>
      </c>
      <c r="K160" s="61">
        <v>0</v>
      </c>
      <c r="L160" s="51">
        <v>25000</v>
      </c>
      <c r="M160" s="51">
        <v>0</v>
      </c>
      <c r="N160" s="51">
        <v>0</v>
      </c>
      <c r="O160" s="51">
        <f t="shared" si="8"/>
        <v>25000</v>
      </c>
      <c r="P160" s="51"/>
      <c r="Q160" s="51"/>
      <c r="R160" s="51"/>
      <c r="S160" s="51">
        <v>24920.36</v>
      </c>
      <c r="T160" s="51">
        <v>24920.36</v>
      </c>
      <c r="U160" s="51">
        <v>24920.36</v>
      </c>
      <c r="V160" s="51"/>
      <c r="W160" s="51"/>
      <c r="X160" s="52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  <c r="EF160" s="27"/>
      <c r="EG160" s="27"/>
      <c r="EH160" s="27"/>
      <c r="EI160" s="27"/>
      <c r="EJ160" s="27"/>
      <c r="EK160" s="27"/>
      <c r="EL160" s="27"/>
      <c r="EM160" s="27"/>
      <c r="EN160" s="27"/>
      <c r="EO160" s="27"/>
      <c r="EP160" s="27"/>
      <c r="EQ160" s="27"/>
      <c r="ER160" s="27"/>
      <c r="ES160" s="27"/>
      <c r="ET160" s="27"/>
      <c r="EU160" s="27"/>
      <c r="EV160" s="27"/>
      <c r="EW160" s="27"/>
      <c r="EX160" s="27"/>
      <c r="EY160" s="27"/>
      <c r="EZ160" s="27"/>
      <c r="FA160" s="27"/>
      <c r="FB160" s="27"/>
      <c r="FC160" s="27"/>
      <c r="FD160" s="27"/>
      <c r="FE160" s="27"/>
      <c r="FF160" s="27"/>
      <c r="FG160" s="27"/>
      <c r="FH160" s="27"/>
      <c r="FI160" s="27"/>
      <c r="FJ160" s="27"/>
      <c r="FK160" s="27"/>
      <c r="FL160" s="27"/>
      <c r="FM160" s="27"/>
      <c r="FN160" s="27"/>
      <c r="FO160" s="27"/>
      <c r="FP160" s="27"/>
      <c r="FQ160" s="27"/>
      <c r="FR160" s="27"/>
      <c r="FS160" s="27"/>
      <c r="FT160" s="27"/>
      <c r="FU160" s="27"/>
      <c r="FV160" s="27"/>
      <c r="FW160" s="27"/>
      <c r="FX160" s="27"/>
      <c r="FY160" s="27"/>
      <c r="FZ160" s="27"/>
      <c r="GA160" s="27"/>
      <c r="GB160" s="27"/>
      <c r="GC160" s="27"/>
      <c r="GD160" s="27"/>
      <c r="GE160" s="27"/>
      <c r="GF160" s="27"/>
      <c r="GG160" s="27"/>
      <c r="GH160" s="27"/>
      <c r="GI160" s="27"/>
      <c r="GJ160" s="27"/>
      <c r="GK160" s="27"/>
      <c r="GL160" s="27"/>
      <c r="GM160" s="27"/>
      <c r="GN160" s="27"/>
      <c r="GO160" s="27"/>
      <c r="GP160" s="27"/>
      <c r="GQ160" s="27"/>
      <c r="GR160" s="27"/>
      <c r="GS160" s="27"/>
      <c r="GT160" s="27"/>
      <c r="GU160" s="27"/>
      <c r="GV160" s="27"/>
      <c r="GW160" s="27"/>
      <c r="GX160" s="27"/>
      <c r="GY160" s="27"/>
      <c r="GZ160" s="27"/>
      <c r="HA160" s="27"/>
      <c r="HB160" s="27"/>
      <c r="HC160" s="27"/>
      <c r="HD160" s="27"/>
      <c r="HE160" s="27"/>
      <c r="HF160" s="27"/>
      <c r="HG160" s="27"/>
      <c r="HH160" s="27"/>
      <c r="HI160" s="27"/>
      <c r="HJ160" s="27"/>
      <c r="HK160" s="27"/>
      <c r="HL160" s="27"/>
      <c r="HM160" s="27"/>
      <c r="HN160" s="27"/>
      <c r="HO160" s="27"/>
      <c r="HP160" s="27"/>
      <c r="HQ160" s="27"/>
      <c r="HR160" s="27"/>
      <c r="HS160" s="27"/>
      <c r="HT160" s="27"/>
      <c r="HU160" s="27"/>
      <c r="HV160" s="27"/>
      <c r="HW160" s="27"/>
      <c r="HX160" s="27"/>
      <c r="HY160" s="27"/>
      <c r="HZ160" s="27"/>
      <c r="IA160" s="27"/>
      <c r="IB160" s="27"/>
      <c r="IC160" s="27"/>
      <c r="ID160" s="27"/>
      <c r="IE160" s="27"/>
      <c r="IF160" s="27"/>
      <c r="IG160" s="27"/>
      <c r="IH160" s="27"/>
      <c r="II160" s="27"/>
      <c r="IJ160" s="27"/>
      <c r="IK160" s="27"/>
      <c r="IL160" s="27"/>
      <c r="IM160" s="27"/>
      <c r="IN160" s="27"/>
      <c r="IO160" s="27"/>
      <c r="IP160" s="27"/>
      <c r="IQ160" s="27"/>
      <c r="IR160" s="27"/>
    </row>
    <row r="161" spans="1:252" s="7" customFormat="1" ht="36" customHeight="1" x14ac:dyDescent="0.2">
      <c r="A161" s="21" t="s">
        <v>99</v>
      </c>
      <c r="B161" s="22" t="s">
        <v>100</v>
      </c>
      <c r="C161" s="29" t="s">
        <v>38</v>
      </c>
      <c r="D161" s="29" t="s">
        <v>181</v>
      </c>
      <c r="E161" s="28" t="s">
        <v>158</v>
      </c>
      <c r="F161" s="28" t="s">
        <v>182</v>
      </c>
      <c r="G161" s="29" t="s">
        <v>42</v>
      </c>
      <c r="H161" s="29" t="s">
        <v>179</v>
      </c>
      <c r="I161" s="28" t="s">
        <v>180</v>
      </c>
      <c r="J161" s="29" t="s">
        <v>128</v>
      </c>
      <c r="K161" s="61">
        <v>0</v>
      </c>
      <c r="L161" s="51">
        <v>12338</v>
      </c>
      <c r="M161" s="51">
        <v>0</v>
      </c>
      <c r="N161" s="51">
        <v>0</v>
      </c>
      <c r="O161" s="51">
        <f t="shared" si="8"/>
        <v>12338</v>
      </c>
      <c r="P161" s="51"/>
      <c r="Q161" s="51"/>
      <c r="R161" s="51"/>
      <c r="S161" s="51">
        <v>12254.79</v>
      </c>
      <c r="T161" s="51">
        <v>12254.79</v>
      </c>
      <c r="U161" s="51">
        <v>12254.79</v>
      </c>
      <c r="V161" s="51"/>
      <c r="W161" s="51"/>
      <c r="X161" s="52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  <c r="GG161" s="27"/>
      <c r="GH161" s="27"/>
      <c r="GI161" s="27"/>
      <c r="GJ161" s="27"/>
      <c r="GK161" s="27"/>
      <c r="GL161" s="27"/>
      <c r="GM161" s="27"/>
      <c r="GN161" s="27"/>
      <c r="GO161" s="27"/>
      <c r="GP161" s="27"/>
      <c r="GQ161" s="27"/>
      <c r="GR161" s="27"/>
      <c r="GS161" s="27"/>
      <c r="GT161" s="27"/>
      <c r="GU161" s="27"/>
      <c r="GV161" s="27"/>
      <c r="GW161" s="27"/>
      <c r="GX161" s="27"/>
      <c r="GY161" s="27"/>
      <c r="GZ161" s="27"/>
      <c r="HA161" s="27"/>
      <c r="HB161" s="27"/>
      <c r="HC161" s="27"/>
      <c r="HD161" s="27"/>
      <c r="HE161" s="27"/>
      <c r="HF161" s="27"/>
      <c r="HG161" s="27"/>
      <c r="HH161" s="27"/>
      <c r="HI161" s="27"/>
      <c r="HJ161" s="27"/>
      <c r="HK161" s="27"/>
      <c r="HL161" s="27"/>
      <c r="HM161" s="27"/>
      <c r="HN161" s="27"/>
      <c r="HO161" s="27"/>
      <c r="HP161" s="27"/>
      <c r="HQ161" s="27"/>
      <c r="HR161" s="27"/>
      <c r="HS161" s="27"/>
      <c r="HT161" s="27"/>
      <c r="HU161" s="27"/>
      <c r="HV161" s="27"/>
      <c r="HW161" s="27"/>
      <c r="HX161" s="27"/>
      <c r="HY161" s="27"/>
      <c r="HZ161" s="27"/>
      <c r="IA161" s="27"/>
      <c r="IB161" s="27"/>
      <c r="IC161" s="27"/>
      <c r="ID161" s="27"/>
      <c r="IE161" s="27"/>
      <c r="IF161" s="27"/>
      <c r="IG161" s="27"/>
      <c r="IH161" s="27"/>
      <c r="II161" s="27"/>
      <c r="IJ161" s="27"/>
      <c r="IK161" s="27"/>
      <c r="IL161" s="27"/>
      <c r="IM161" s="27"/>
      <c r="IN161" s="27"/>
      <c r="IO161" s="27"/>
      <c r="IP161" s="27"/>
      <c r="IQ161" s="27"/>
      <c r="IR161" s="27"/>
    </row>
    <row r="162" spans="1:252" s="7" customFormat="1" ht="36" customHeight="1" x14ac:dyDescent="0.2">
      <c r="A162" s="21" t="s">
        <v>99</v>
      </c>
      <c r="B162" s="22" t="s">
        <v>100</v>
      </c>
      <c r="C162" s="29" t="s">
        <v>38</v>
      </c>
      <c r="D162" s="29" t="s">
        <v>183</v>
      </c>
      <c r="E162" s="28" t="s">
        <v>158</v>
      </c>
      <c r="F162" s="28" t="s">
        <v>184</v>
      </c>
      <c r="G162" s="29" t="s">
        <v>42</v>
      </c>
      <c r="H162" s="29" t="s">
        <v>43</v>
      </c>
      <c r="I162" s="28" t="s">
        <v>44</v>
      </c>
      <c r="J162" s="29" t="s">
        <v>128</v>
      </c>
      <c r="K162" s="61">
        <v>10000</v>
      </c>
      <c r="L162" s="51">
        <v>0</v>
      </c>
      <c r="M162" s="51">
        <v>0</v>
      </c>
      <c r="N162" s="51">
        <v>0</v>
      </c>
      <c r="O162" s="51">
        <f t="shared" si="8"/>
        <v>10000</v>
      </c>
      <c r="P162" s="51"/>
      <c r="Q162" s="51"/>
      <c r="R162" s="51"/>
      <c r="S162" s="51"/>
      <c r="T162" s="51"/>
      <c r="U162" s="51"/>
      <c r="V162" s="51">
        <v>9960.2900000000009</v>
      </c>
      <c r="W162" s="51">
        <v>9960.2900000000009</v>
      </c>
      <c r="X162" s="52">
        <v>9960.2900000000009</v>
      </c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27"/>
      <c r="ER162" s="27"/>
      <c r="ES162" s="27"/>
      <c r="ET162" s="27"/>
      <c r="EU162" s="27"/>
      <c r="EV162" s="27"/>
      <c r="EW162" s="27"/>
      <c r="EX162" s="27"/>
      <c r="EY162" s="27"/>
      <c r="EZ162" s="27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27"/>
      <c r="FN162" s="27"/>
      <c r="FO162" s="27"/>
      <c r="FP162" s="27"/>
      <c r="FQ162" s="27"/>
      <c r="FR162" s="27"/>
      <c r="FS162" s="27"/>
      <c r="FT162" s="27"/>
      <c r="FU162" s="27"/>
      <c r="FV162" s="27"/>
      <c r="FW162" s="27"/>
      <c r="FX162" s="27"/>
      <c r="FY162" s="27"/>
      <c r="FZ162" s="27"/>
      <c r="GA162" s="27"/>
      <c r="GB162" s="27"/>
      <c r="GC162" s="27"/>
      <c r="GD162" s="27"/>
      <c r="GE162" s="27"/>
      <c r="GF162" s="27"/>
      <c r="GG162" s="27"/>
      <c r="GH162" s="27"/>
      <c r="GI162" s="27"/>
      <c r="GJ162" s="27"/>
      <c r="GK162" s="27"/>
      <c r="GL162" s="27"/>
      <c r="GM162" s="27"/>
      <c r="GN162" s="27"/>
      <c r="GO162" s="27"/>
      <c r="GP162" s="27"/>
      <c r="GQ162" s="27"/>
      <c r="GR162" s="27"/>
      <c r="GS162" s="27"/>
      <c r="GT162" s="27"/>
      <c r="GU162" s="27"/>
      <c r="GV162" s="27"/>
      <c r="GW162" s="27"/>
      <c r="GX162" s="27"/>
      <c r="GY162" s="27"/>
      <c r="GZ162" s="27"/>
      <c r="HA162" s="27"/>
      <c r="HB162" s="27"/>
      <c r="HC162" s="27"/>
      <c r="HD162" s="27"/>
      <c r="HE162" s="27"/>
      <c r="HF162" s="27"/>
      <c r="HG162" s="27"/>
      <c r="HH162" s="27"/>
      <c r="HI162" s="27"/>
      <c r="HJ162" s="27"/>
      <c r="HK162" s="27"/>
      <c r="HL162" s="27"/>
      <c r="HM162" s="27"/>
      <c r="HN162" s="27"/>
      <c r="HO162" s="27"/>
      <c r="HP162" s="27"/>
      <c r="HQ162" s="27"/>
      <c r="HR162" s="27"/>
      <c r="HS162" s="27"/>
      <c r="HT162" s="27"/>
      <c r="HU162" s="27"/>
      <c r="HV162" s="27"/>
      <c r="HW162" s="27"/>
      <c r="HX162" s="27"/>
      <c r="HY162" s="27"/>
      <c r="HZ162" s="27"/>
      <c r="IA162" s="27"/>
      <c r="IB162" s="27"/>
      <c r="IC162" s="27"/>
      <c r="ID162" s="27"/>
      <c r="IE162" s="27"/>
      <c r="IF162" s="27"/>
      <c r="IG162" s="27"/>
      <c r="IH162" s="27"/>
      <c r="II162" s="27"/>
      <c r="IJ162" s="27"/>
      <c r="IK162" s="27"/>
      <c r="IL162" s="27"/>
      <c r="IM162" s="27"/>
      <c r="IN162" s="27"/>
      <c r="IO162" s="27"/>
      <c r="IP162" s="27"/>
      <c r="IQ162" s="27"/>
      <c r="IR162" s="27"/>
    </row>
    <row r="163" spans="1:252" s="7" customFormat="1" ht="36" customHeight="1" x14ac:dyDescent="0.2">
      <c r="A163" s="21" t="s">
        <v>99</v>
      </c>
      <c r="B163" s="22" t="s">
        <v>100</v>
      </c>
      <c r="C163" s="29" t="s">
        <v>38</v>
      </c>
      <c r="D163" s="29" t="s">
        <v>183</v>
      </c>
      <c r="E163" s="28" t="s">
        <v>158</v>
      </c>
      <c r="F163" s="28" t="s">
        <v>184</v>
      </c>
      <c r="G163" s="29" t="s">
        <v>42</v>
      </c>
      <c r="H163" s="29" t="s">
        <v>103</v>
      </c>
      <c r="I163" s="28" t="s">
        <v>104</v>
      </c>
      <c r="J163" s="29" t="s">
        <v>128</v>
      </c>
      <c r="K163" s="61">
        <v>0</v>
      </c>
      <c r="L163" s="51">
        <v>193215</v>
      </c>
      <c r="M163" s="51">
        <v>0</v>
      </c>
      <c r="N163" s="51">
        <v>0</v>
      </c>
      <c r="O163" s="51">
        <f t="shared" si="8"/>
        <v>193215</v>
      </c>
      <c r="P163" s="51"/>
      <c r="Q163" s="51"/>
      <c r="R163" s="51"/>
      <c r="S163" s="51"/>
      <c r="T163" s="51"/>
      <c r="U163" s="51"/>
      <c r="V163" s="51">
        <v>193019.93</v>
      </c>
      <c r="W163" s="51">
        <v>193019.93</v>
      </c>
      <c r="X163" s="52">
        <v>118962.78</v>
      </c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  <c r="IR163" s="27"/>
    </row>
    <row r="164" spans="1:252" s="7" customFormat="1" ht="36" customHeight="1" x14ac:dyDescent="0.2">
      <c r="A164" s="21" t="s">
        <v>99</v>
      </c>
      <c r="B164" s="22" t="s">
        <v>100</v>
      </c>
      <c r="C164" s="29" t="s">
        <v>38</v>
      </c>
      <c r="D164" s="29" t="s">
        <v>183</v>
      </c>
      <c r="E164" s="28" t="s">
        <v>158</v>
      </c>
      <c r="F164" s="28" t="s">
        <v>184</v>
      </c>
      <c r="G164" s="29" t="s">
        <v>42</v>
      </c>
      <c r="H164" s="62" t="s">
        <v>56</v>
      </c>
      <c r="I164" s="65" t="s">
        <v>57</v>
      </c>
      <c r="J164" s="29" t="s">
        <v>128</v>
      </c>
      <c r="K164" s="61">
        <v>0</v>
      </c>
      <c r="L164" s="51">
        <v>162952.76</v>
      </c>
      <c r="M164" s="51">
        <v>0</v>
      </c>
      <c r="N164" s="51">
        <v>0</v>
      </c>
      <c r="O164" s="51">
        <f t="shared" si="8"/>
        <v>162952.76</v>
      </c>
      <c r="P164" s="51"/>
      <c r="Q164" s="51"/>
      <c r="R164" s="51"/>
      <c r="S164" s="51"/>
      <c r="T164" s="51"/>
      <c r="U164" s="51"/>
      <c r="V164" s="51">
        <v>158444.87</v>
      </c>
      <c r="W164" s="51">
        <v>158444.87</v>
      </c>
      <c r="X164" s="52">
        <v>51270.49</v>
      </c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7"/>
      <c r="IO164" s="27"/>
      <c r="IP164" s="27"/>
      <c r="IQ164" s="27"/>
      <c r="IR164" s="27"/>
    </row>
    <row r="165" spans="1:252" s="7" customFormat="1" ht="36" customHeight="1" x14ac:dyDescent="0.2">
      <c r="A165" s="21" t="s">
        <v>99</v>
      </c>
      <c r="B165" s="22" t="s">
        <v>100</v>
      </c>
      <c r="C165" s="29" t="s">
        <v>38</v>
      </c>
      <c r="D165" s="29" t="s">
        <v>183</v>
      </c>
      <c r="E165" s="28" t="s">
        <v>158</v>
      </c>
      <c r="F165" s="28" t="s">
        <v>184</v>
      </c>
      <c r="G165" s="29" t="s">
        <v>42</v>
      </c>
      <c r="H165" s="62" t="s">
        <v>136</v>
      </c>
      <c r="I165" s="63" t="s">
        <v>137</v>
      </c>
      <c r="J165" s="29" t="s">
        <v>128</v>
      </c>
      <c r="K165" s="61">
        <v>0</v>
      </c>
      <c r="L165" s="51">
        <v>75000</v>
      </c>
      <c r="M165" s="51">
        <v>0</v>
      </c>
      <c r="N165" s="51">
        <v>0</v>
      </c>
      <c r="O165" s="51">
        <f t="shared" si="8"/>
        <v>75000</v>
      </c>
      <c r="P165" s="51"/>
      <c r="Q165" s="51"/>
      <c r="R165" s="51"/>
      <c r="S165" s="51"/>
      <c r="T165" s="51"/>
      <c r="U165" s="51"/>
      <c r="V165" s="51">
        <v>74999.08</v>
      </c>
      <c r="W165" s="51">
        <v>74999.08</v>
      </c>
      <c r="X165" s="52">
        <v>74999.08</v>
      </c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  <c r="IO165" s="27"/>
      <c r="IP165" s="27"/>
      <c r="IQ165" s="27"/>
      <c r="IR165" s="27"/>
    </row>
    <row r="166" spans="1:252" s="7" customFormat="1" ht="36" customHeight="1" x14ac:dyDescent="0.2">
      <c r="A166" s="21" t="s">
        <v>99</v>
      </c>
      <c r="B166" s="22" t="s">
        <v>100</v>
      </c>
      <c r="C166" s="29" t="s">
        <v>38</v>
      </c>
      <c r="D166" s="29" t="s">
        <v>183</v>
      </c>
      <c r="E166" s="28" t="s">
        <v>158</v>
      </c>
      <c r="F166" s="28" t="s">
        <v>184</v>
      </c>
      <c r="G166" s="29" t="s">
        <v>42</v>
      </c>
      <c r="H166" s="29" t="s">
        <v>179</v>
      </c>
      <c r="I166" s="28" t="s">
        <v>180</v>
      </c>
      <c r="J166" s="29" t="s">
        <v>128</v>
      </c>
      <c r="K166" s="61">
        <v>0</v>
      </c>
      <c r="L166" s="51">
        <v>37770</v>
      </c>
      <c r="M166" s="51">
        <v>0</v>
      </c>
      <c r="N166" s="51">
        <v>0</v>
      </c>
      <c r="O166" s="51">
        <f t="shared" si="8"/>
        <v>37770</v>
      </c>
      <c r="P166" s="51"/>
      <c r="Q166" s="51"/>
      <c r="R166" s="51"/>
      <c r="S166" s="51"/>
      <c r="T166" s="51"/>
      <c r="U166" s="51"/>
      <c r="V166" s="51">
        <v>37573.49</v>
      </c>
      <c r="W166" s="51">
        <v>37573.49</v>
      </c>
      <c r="X166" s="52">
        <v>37573.49</v>
      </c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  <c r="GG166" s="27"/>
      <c r="GH166" s="27"/>
      <c r="GI166" s="27"/>
      <c r="GJ166" s="27"/>
      <c r="GK166" s="27"/>
      <c r="GL166" s="27"/>
      <c r="GM166" s="27"/>
      <c r="GN166" s="27"/>
      <c r="GO166" s="27"/>
      <c r="GP166" s="27"/>
      <c r="GQ166" s="27"/>
      <c r="GR166" s="27"/>
      <c r="GS166" s="27"/>
      <c r="GT166" s="27"/>
      <c r="GU166" s="27"/>
      <c r="GV166" s="27"/>
      <c r="GW166" s="27"/>
      <c r="GX166" s="27"/>
      <c r="GY166" s="27"/>
      <c r="GZ166" s="27"/>
      <c r="HA166" s="27"/>
      <c r="HB166" s="27"/>
      <c r="HC166" s="27"/>
      <c r="HD166" s="27"/>
      <c r="HE166" s="27"/>
      <c r="HF166" s="27"/>
      <c r="HG166" s="27"/>
      <c r="HH166" s="27"/>
      <c r="HI166" s="27"/>
      <c r="HJ166" s="27"/>
      <c r="HK166" s="27"/>
      <c r="HL166" s="27"/>
      <c r="HM166" s="27"/>
      <c r="HN166" s="27"/>
      <c r="HO166" s="27"/>
      <c r="HP166" s="27"/>
      <c r="HQ166" s="27"/>
      <c r="HR166" s="27"/>
      <c r="HS166" s="27"/>
      <c r="HT166" s="27"/>
      <c r="HU166" s="27"/>
      <c r="HV166" s="27"/>
      <c r="HW166" s="27"/>
      <c r="HX166" s="27"/>
      <c r="HY166" s="27"/>
      <c r="HZ166" s="27"/>
      <c r="IA166" s="27"/>
      <c r="IB166" s="27"/>
      <c r="IC166" s="27"/>
      <c r="ID166" s="27"/>
      <c r="IE166" s="27"/>
      <c r="IF166" s="27"/>
      <c r="IG166" s="27"/>
      <c r="IH166" s="27"/>
      <c r="II166" s="27"/>
      <c r="IJ166" s="27"/>
      <c r="IK166" s="27"/>
      <c r="IL166" s="27"/>
      <c r="IM166" s="27"/>
      <c r="IN166" s="27"/>
      <c r="IO166" s="27"/>
      <c r="IP166" s="27"/>
      <c r="IQ166" s="27"/>
      <c r="IR166" s="27"/>
    </row>
    <row r="167" spans="1:252" s="7" customFormat="1" ht="36" customHeight="1" x14ac:dyDescent="0.2">
      <c r="A167" s="21" t="s">
        <v>99</v>
      </c>
      <c r="B167" s="22" t="s">
        <v>100</v>
      </c>
      <c r="C167" s="29" t="s">
        <v>47</v>
      </c>
      <c r="D167" s="29" t="s">
        <v>185</v>
      </c>
      <c r="E167" s="28" t="s">
        <v>153</v>
      </c>
      <c r="F167" s="28" t="s">
        <v>186</v>
      </c>
      <c r="G167" s="29" t="s">
        <v>42</v>
      </c>
      <c r="H167" s="29" t="s">
        <v>103</v>
      </c>
      <c r="I167" s="28" t="s">
        <v>104</v>
      </c>
      <c r="J167" s="29" t="s">
        <v>51</v>
      </c>
      <c r="K167" s="61">
        <v>10000</v>
      </c>
      <c r="L167" s="51">
        <v>0</v>
      </c>
      <c r="M167" s="51">
        <v>0</v>
      </c>
      <c r="N167" s="51">
        <v>0</v>
      </c>
      <c r="O167" s="51">
        <f t="shared" si="8"/>
        <v>10000</v>
      </c>
      <c r="P167" s="51"/>
      <c r="Q167" s="51"/>
      <c r="R167" s="51"/>
      <c r="S167" s="51"/>
      <c r="T167" s="51"/>
      <c r="U167" s="51"/>
      <c r="V167" s="51">
        <v>0</v>
      </c>
      <c r="W167" s="51">
        <v>0</v>
      </c>
      <c r="X167" s="52">
        <v>0</v>
      </c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  <c r="GH167" s="27"/>
      <c r="GI167" s="27"/>
      <c r="GJ167" s="27"/>
      <c r="GK167" s="27"/>
      <c r="GL167" s="27"/>
      <c r="GM167" s="27"/>
      <c r="GN167" s="27"/>
      <c r="GO167" s="27"/>
      <c r="GP167" s="27"/>
      <c r="GQ167" s="27"/>
      <c r="GR167" s="27"/>
      <c r="GS167" s="27"/>
      <c r="GT167" s="27"/>
      <c r="GU167" s="27"/>
      <c r="GV167" s="27"/>
      <c r="GW167" s="27"/>
      <c r="GX167" s="27"/>
      <c r="GY167" s="27"/>
      <c r="GZ167" s="27"/>
      <c r="HA167" s="27"/>
      <c r="HB167" s="27"/>
      <c r="HC167" s="27"/>
      <c r="HD167" s="27"/>
      <c r="HE167" s="27"/>
      <c r="HF167" s="27"/>
      <c r="HG167" s="27"/>
      <c r="HH167" s="27"/>
      <c r="HI167" s="27"/>
      <c r="HJ167" s="27"/>
      <c r="HK167" s="27"/>
      <c r="HL167" s="27"/>
      <c r="HM167" s="27"/>
      <c r="HN167" s="27"/>
      <c r="HO167" s="27"/>
      <c r="HP167" s="27"/>
      <c r="HQ167" s="27"/>
      <c r="HR167" s="27"/>
      <c r="HS167" s="27"/>
      <c r="HT167" s="27"/>
      <c r="HU167" s="27"/>
      <c r="HV167" s="27"/>
      <c r="HW167" s="27"/>
      <c r="HX167" s="27"/>
      <c r="HY167" s="27"/>
      <c r="HZ167" s="27"/>
      <c r="IA167" s="27"/>
      <c r="IB167" s="27"/>
      <c r="IC167" s="27"/>
      <c r="ID167" s="27"/>
      <c r="IE167" s="27"/>
      <c r="IF167" s="27"/>
      <c r="IG167" s="27"/>
      <c r="IH167" s="27"/>
      <c r="II167" s="27"/>
      <c r="IJ167" s="27"/>
      <c r="IK167" s="27"/>
      <c r="IL167" s="27"/>
      <c r="IM167" s="27"/>
      <c r="IN167" s="27"/>
      <c r="IO167" s="27"/>
      <c r="IP167" s="27"/>
      <c r="IQ167" s="27"/>
      <c r="IR167" s="27"/>
    </row>
    <row r="168" spans="1:252" s="7" customFormat="1" ht="36" customHeight="1" x14ac:dyDescent="0.2">
      <c r="A168" s="21" t="s">
        <v>99</v>
      </c>
      <c r="B168" s="22" t="s">
        <v>100</v>
      </c>
      <c r="C168" s="29" t="s">
        <v>47</v>
      </c>
      <c r="D168" s="29" t="s">
        <v>187</v>
      </c>
      <c r="E168" s="28" t="s">
        <v>153</v>
      </c>
      <c r="F168" s="28" t="s">
        <v>188</v>
      </c>
      <c r="G168" s="29" t="s">
        <v>42</v>
      </c>
      <c r="H168" s="29" t="s">
        <v>103</v>
      </c>
      <c r="I168" s="28" t="s">
        <v>104</v>
      </c>
      <c r="J168" s="29" t="s">
        <v>51</v>
      </c>
      <c r="K168" s="61">
        <v>50000</v>
      </c>
      <c r="L168" s="51">
        <v>0</v>
      </c>
      <c r="M168" s="51">
        <v>0</v>
      </c>
      <c r="N168" s="51">
        <v>0</v>
      </c>
      <c r="O168" s="51">
        <f t="shared" si="8"/>
        <v>50000</v>
      </c>
      <c r="P168" s="51"/>
      <c r="Q168" s="51"/>
      <c r="R168" s="51"/>
      <c r="S168" s="51"/>
      <c r="T168" s="51"/>
      <c r="U168" s="51"/>
      <c r="V168" s="51">
        <v>1525.75</v>
      </c>
      <c r="W168" s="51">
        <v>1525.75</v>
      </c>
      <c r="X168" s="52">
        <v>1525.75</v>
      </c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  <c r="HW168" s="27"/>
      <c r="HX168" s="27"/>
      <c r="HY168" s="27"/>
      <c r="HZ168" s="27"/>
      <c r="IA168" s="27"/>
      <c r="IB168" s="27"/>
      <c r="IC168" s="27"/>
      <c r="ID168" s="27"/>
      <c r="IE168" s="27"/>
      <c r="IF168" s="27"/>
      <c r="IG168" s="27"/>
      <c r="IH168" s="27"/>
      <c r="II168" s="27"/>
      <c r="IJ168" s="27"/>
      <c r="IK168" s="27"/>
      <c r="IL168" s="27"/>
      <c r="IM168" s="27"/>
      <c r="IN168" s="27"/>
      <c r="IO168" s="27"/>
      <c r="IP168" s="27"/>
      <c r="IQ168" s="27"/>
      <c r="IR168" s="27"/>
    </row>
    <row r="169" spans="1:252" s="7" customFormat="1" ht="36" customHeight="1" x14ac:dyDescent="0.2">
      <c r="A169" s="21" t="s">
        <v>99</v>
      </c>
      <c r="B169" s="22" t="s">
        <v>100</v>
      </c>
      <c r="C169" s="29" t="s">
        <v>47</v>
      </c>
      <c r="D169" s="29" t="s">
        <v>187</v>
      </c>
      <c r="E169" s="28" t="s">
        <v>153</v>
      </c>
      <c r="F169" s="28" t="s">
        <v>188</v>
      </c>
      <c r="G169" s="29" t="s">
        <v>42</v>
      </c>
      <c r="H169" s="62" t="s">
        <v>136</v>
      </c>
      <c r="I169" s="63" t="s">
        <v>137</v>
      </c>
      <c r="J169" s="29" t="s">
        <v>51</v>
      </c>
      <c r="K169" s="61">
        <v>0</v>
      </c>
      <c r="L169" s="51">
        <f>1960000-240000</f>
        <v>1720000</v>
      </c>
      <c r="M169" s="51">
        <v>0</v>
      </c>
      <c r="N169" s="51">
        <v>0</v>
      </c>
      <c r="O169" s="51">
        <f t="shared" si="8"/>
        <v>1720000</v>
      </c>
      <c r="P169" s="51"/>
      <c r="Q169" s="51"/>
      <c r="R169" s="51"/>
      <c r="S169" s="51"/>
      <c r="T169" s="51"/>
      <c r="U169" s="51"/>
      <c r="V169" s="51">
        <v>1400000</v>
      </c>
      <c r="W169" s="51">
        <v>1400000</v>
      </c>
      <c r="X169" s="52">
        <v>1400000</v>
      </c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  <c r="GH169" s="27"/>
      <c r="GI169" s="27"/>
      <c r="GJ169" s="27"/>
      <c r="GK169" s="27"/>
      <c r="GL169" s="27"/>
      <c r="GM169" s="27"/>
      <c r="GN169" s="27"/>
      <c r="GO169" s="27"/>
      <c r="GP169" s="27"/>
      <c r="GQ169" s="27"/>
      <c r="GR169" s="27"/>
      <c r="GS169" s="27"/>
      <c r="GT169" s="27"/>
      <c r="GU169" s="27"/>
      <c r="GV169" s="27"/>
      <c r="GW169" s="27"/>
      <c r="GX169" s="27"/>
      <c r="GY169" s="27"/>
      <c r="GZ169" s="27"/>
      <c r="HA169" s="27"/>
      <c r="HB169" s="27"/>
      <c r="HC169" s="27"/>
      <c r="HD169" s="27"/>
      <c r="HE169" s="27"/>
      <c r="HF169" s="27"/>
      <c r="HG169" s="27"/>
      <c r="HH169" s="27"/>
      <c r="HI169" s="27"/>
      <c r="HJ169" s="27"/>
      <c r="HK169" s="27"/>
      <c r="HL169" s="27"/>
      <c r="HM169" s="27"/>
      <c r="HN169" s="27"/>
      <c r="HO169" s="27"/>
      <c r="HP169" s="27"/>
      <c r="HQ169" s="27"/>
      <c r="HR169" s="27"/>
      <c r="HS169" s="27"/>
      <c r="HT169" s="27"/>
      <c r="HU169" s="27"/>
      <c r="HV169" s="27"/>
      <c r="HW169" s="27"/>
      <c r="HX169" s="27"/>
      <c r="HY169" s="27"/>
      <c r="HZ169" s="27"/>
      <c r="IA169" s="27"/>
      <c r="IB169" s="27"/>
      <c r="IC169" s="27"/>
      <c r="ID169" s="27"/>
      <c r="IE169" s="27"/>
      <c r="IF169" s="27"/>
      <c r="IG169" s="27"/>
      <c r="IH169" s="27"/>
      <c r="II169" s="27"/>
      <c r="IJ169" s="27"/>
      <c r="IK169" s="27"/>
      <c r="IL169" s="27"/>
      <c r="IM169" s="27"/>
      <c r="IN169" s="27"/>
      <c r="IO169" s="27"/>
      <c r="IP169" s="27"/>
      <c r="IQ169" s="27"/>
      <c r="IR169" s="27"/>
    </row>
    <row r="170" spans="1:252" s="7" customFormat="1" ht="36" customHeight="1" x14ac:dyDescent="0.2">
      <c r="A170" s="21" t="s">
        <v>99</v>
      </c>
      <c r="B170" s="22" t="s">
        <v>100</v>
      </c>
      <c r="C170" s="29" t="s">
        <v>47</v>
      </c>
      <c r="D170" s="29" t="s">
        <v>189</v>
      </c>
      <c r="E170" s="28" t="s">
        <v>49</v>
      </c>
      <c r="F170" s="28" t="s">
        <v>190</v>
      </c>
      <c r="G170" s="29" t="s">
        <v>42</v>
      </c>
      <c r="H170" s="29" t="s">
        <v>103</v>
      </c>
      <c r="I170" s="28" t="s">
        <v>104</v>
      </c>
      <c r="J170" s="29" t="s">
        <v>51</v>
      </c>
      <c r="K170" s="61">
        <v>236450</v>
      </c>
      <c r="L170" s="51">
        <v>0</v>
      </c>
      <c r="M170" s="51">
        <v>0</v>
      </c>
      <c r="N170" s="51">
        <v>0</v>
      </c>
      <c r="O170" s="51">
        <f t="shared" si="8"/>
        <v>236450</v>
      </c>
      <c r="P170" s="51"/>
      <c r="Q170" s="51"/>
      <c r="R170" s="51"/>
      <c r="S170" s="51"/>
      <c r="T170" s="51"/>
      <c r="U170" s="51"/>
      <c r="V170" s="51">
        <v>164801.10999999999</v>
      </c>
      <c r="W170" s="51">
        <v>164801.10999999999</v>
      </c>
      <c r="X170" s="52">
        <v>164801.10999999999</v>
      </c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27"/>
      <c r="ED170" s="27"/>
      <c r="EE170" s="27"/>
      <c r="EF170" s="27"/>
      <c r="EG170" s="27"/>
      <c r="EH170" s="27"/>
      <c r="EI170" s="27"/>
      <c r="EJ170" s="27"/>
      <c r="EK170" s="27"/>
      <c r="EL170" s="27"/>
      <c r="EM170" s="27"/>
      <c r="EN170" s="27"/>
      <c r="EO170" s="27"/>
      <c r="EP170" s="27"/>
      <c r="EQ170" s="27"/>
      <c r="ER170" s="27"/>
      <c r="ES170" s="27"/>
      <c r="ET170" s="27"/>
      <c r="EU170" s="27"/>
      <c r="EV170" s="27"/>
      <c r="EW170" s="27"/>
      <c r="EX170" s="27"/>
      <c r="EY170" s="27"/>
      <c r="EZ170" s="27"/>
      <c r="FA170" s="27"/>
      <c r="FB170" s="27"/>
      <c r="FC170" s="27"/>
      <c r="FD170" s="27"/>
      <c r="FE170" s="27"/>
      <c r="FF170" s="27"/>
      <c r="FG170" s="27"/>
      <c r="FH170" s="27"/>
      <c r="FI170" s="27"/>
      <c r="FJ170" s="27"/>
      <c r="FK170" s="27"/>
      <c r="FL170" s="27"/>
      <c r="FM170" s="27"/>
      <c r="FN170" s="27"/>
      <c r="FO170" s="27"/>
      <c r="FP170" s="27"/>
      <c r="FQ170" s="27"/>
      <c r="FR170" s="27"/>
      <c r="FS170" s="27"/>
      <c r="FT170" s="27"/>
      <c r="FU170" s="27"/>
      <c r="FV170" s="27"/>
      <c r="FW170" s="27"/>
      <c r="FX170" s="27"/>
      <c r="FY170" s="27"/>
      <c r="FZ170" s="27"/>
      <c r="GA170" s="27"/>
      <c r="GB170" s="27"/>
      <c r="GC170" s="27"/>
      <c r="GD170" s="27"/>
      <c r="GE170" s="27"/>
      <c r="GF170" s="27"/>
      <c r="GG170" s="27"/>
      <c r="GH170" s="27"/>
      <c r="GI170" s="27"/>
      <c r="GJ170" s="27"/>
      <c r="GK170" s="27"/>
      <c r="GL170" s="27"/>
      <c r="GM170" s="27"/>
      <c r="GN170" s="27"/>
      <c r="GO170" s="27"/>
      <c r="GP170" s="27"/>
      <c r="GQ170" s="27"/>
      <c r="GR170" s="27"/>
      <c r="GS170" s="27"/>
      <c r="GT170" s="27"/>
      <c r="GU170" s="27"/>
      <c r="GV170" s="27"/>
      <c r="GW170" s="27"/>
      <c r="GX170" s="27"/>
      <c r="GY170" s="27"/>
      <c r="GZ170" s="27"/>
      <c r="HA170" s="27"/>
      <c r="HB170" s="27"/>
      <c r="HC170" s="27"/>
      <c r="HD170" s="27"/>
      <c r="HE170" s="27"/>
      <c r="HF170" s="27"/>
      <c r="HG170" s="27"/>
      <c r="HH170" s="27"/>
      <c r="HI170" s="27"/>
      <c r="HJ170" s="27"/>
      <c r="HK170" s="27"/>
      <c r="HL170" s="27"/>
      <c r="HM170" s="27"/>
      <c r="HN170" s="27"/>
      <c r="HO170" s="27"/>
      <c r="HP170" s="27"/>
      <c r="HQ170" s="27"/>
      <c r="HR170" s="27"/>
      <c r="HS170" s="27"/>
      <c r="HT170" s="27"/>
      <c r="HU170" s="27"/>
      <c r="HV170" s="27"/>
      <c r="HW170" s="27"/>
      <c r="HX170" s="27"/>
      <c r="HY170" s="27"/>
      <c r="HZ170" s="27"/>
      <c r="IA170" s="27"/>
      <c r="IB170" s="27"/>
      <c r="IC170" s="27"/>
      <c r="ID170" s="27"/>
      <c r="IE170" s="27"/>
      <c r="IF170" s="27"/>
      <c r="IG170" s="27"/>
      <c r="IH170" s="27"/>
      <c r="II170" s="27"/>
      <c r="IJ170" s="27"/>
      <c r="IK170" s="27"/>
      <c r="IL170" s="27"/>
      <c r="IM170" s="27"/>
      <c r="IN170" s="27"/>
      <c r="IO170" s="27"/>
      <c r="IP170" s="27"/>
      <c r="IQ170" s="27"/>
      <c r="IR170" s="27"/>
    </row>
    <row r="171" spans="1:252" s="7" customFormat="1" ht="36" customHeight="1" x14ac:dyDescent="0.2">
      <c r="A171" s="21" t="s">
        <v>99</v>
      </c>
      <c r="B171" s="22" t="s">
        <v>100</v>
      </c>
      <c r="C171" s="29" t="s">
        <v>47</v>
      </c>
      <c r="D171" s="29" t="s">
        <v>189</v>
      </c>
      <c r="E171" s="28" t="s">
        <v>49</v>
      </c>
      <c r="F171" s="28" t="s">
        <v>190</v>
      </c>
      <c r="G171" s="29" t="s">
        <v>42</v>
      </c>
      <c r="H171" s="29" t="s">
        <v>103</v>
      </c>
      <c r="I171" s="28" t="s">
        <v>104</v>
      </c>
      <c r="J171" s="29" t="s">
        <v>128</v>
      </c>
      <c r="K171" s="61">
        <v>21244</v>
      </c>
      <c r="L171" s="51">
        <v>0</v>
      </c>
      <c r="M171" s="51">
        <v>0</v>
      </c>
      <c r="N171" s="51">
        <v>0</v>
      </c>
      <c r="O171" s="51">
        <f t="shared" si="8"/>
        <v>21244</v>
      </c>
      <c r="P171" s="51"/>
      <c r="Q171" s="51"/>
      <c r="R171" s="51"/>
      <c r="S171" s="51"/>
      <c r="T171" s="51"/>
      <c r="U171" s="51"/>
      <c r="V171" s="51">
        <v>5246.22</v>
      </c>
      <c r="W171" s="51">
        <v>5246.22</v>
      </c>
      <c r="X171" s="52">
        <v>5246.22</v>
      </c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  <c r="EC171" s="27"/>
      <c r="ED171" s="27"/>
      <c r="EE171" s="27"/>
      <c r="EF171" s="27"/>
      <c r="EG171" s="27"/>
      <c r="EH171" s="27"/>
      <c r="EI171" s="27"/>
      <c r="EJ171" s="27"/>
      <c r="EK171" s="27"/>
      <c r="EL171" s="27"/>
      <c r="EM171" s="27"/>
      <c r="EN171" s="27"/>
      <c r="EO171" s="27"/>
      <c r="EP171" s="27"/>
      <c r="EQ171" s="27"/>
      <c r="ER171" s="27"/>
      <c r="ES171" s="27"/>
      <c r="ET171" s="27"/>
      <c r="EU171" s="27"/>
      <c r="EV171" s="27"/>
      <c r="EW171" s="27"/>
      <c r="EX171" s="27"/>
      <c r="EY171" s="27"/>
      <c r="EZ171" s="27"/>
      <c r="FA171" s="27"/>
      <c r="FB171" s="27"/>
      <c r="FC171" s="27"/>
      <c r="FD171" s="27"/>
      <c r="FE171" s="27"/>
      <c r="FF171" s="27"/>
      <c r="FG171" s="27"/>
      <c r="FH171" s="27"/>
      <c r="FI171" s="27"/>
      <c r="FJ171" s="27"/>
      <c r="FK171" s="27"/>
      <c r="FL171" s="27"/>
      <c r="FM171" s="27"/>
      <c r="FN171" s="27"/>
      <c r="FO171" s="27"/>
      <c r="FP171" s="27"/>
      <c r="FQ171" s="27"/>
      <c r="FR171" s="27"/>
      <c r="FS171" s="27"/>
      <c r="FT171" s="27"/>
      <c r="FU171" s="27"/>
      <c r="FV171" s="27"/>
      <c r="FW171" s="27"/>
      <c r="FX171" s="27"/>
      <c r="FY171" s="27"/>
      <c r="FZ171" s="27"/>
      <c r="GA171" s="27"/>
      <c r="GB171" s="27"/>
      <c r="GC171" s="27"/>
      <c r="GD171" s="27"/>
      <c r="GE171" s="27"/>
      <c r="GF171" s="27"/>
      <c r="GG171" s="27"/>
      <c r="GH171" s="27"/>
      <c r="GI171" s="27"/>
      <c r="GJ171" s="27"/>
      <c r="GK171" s="27"/>
      <c r="GL171" s="27"/>
      <c r="GM171" s="27"/>
      <c r="GN171" s="27"/>
      <c r="GO171" s="27"/>
      <c r="GP171" s="27"/>
      <c r="GQ171" s="27"/>
      <c r="GR171" s="27"/>
      <c r="GS171" s="27"/>
      <c r="GT171" s="27"/>
      <c r="GU171" s="27"/>
      <c r="GV171" s="27"/>
      <c r="GW171" s="27"/>
      <c r="GX171" s="27"/>
      <c r="GY171" s="27"/>
      <c r="GZ171" s="27"/>
      <c r="HA171" s="27"/>
      <c r="HB171" s="27"/>
      <c r="HC171" s="27"/>
      <c r="HD171" s="27"/>
      <c r="HE171" s="27"/>
      <c r="HF171" s="27"/>
      <c r="HG171" s="27"/>
      <c r="HH171" s="27"/>
      <c r="HI171" s="27"/>
      <c r="HJ171" s="27"/>
      <c r="HK171" s="27"/>
      <c r="HL171" s="27"/>
      <c r="HM171" s="27"/>
      <c r="HN171" s="27"/>
      <c r="HO171" s="27"/>
      <c r="HP171" s="27"/>
      <c r="HQ171" s="27"/>
      <c r="HR171" s="27"/>
      <c r="HS171" s="27"/>
      <c r="HT171" s="27"/>
      <c r="HU171" s="27"/>
      <c r="HV171" s="27"/>
      <c r="HW171" s="27"/>
      <c r="HX171" s="27"/>
      <c r="HY171" s="27"/>
      <c r="HZ171" s="27"/>
      <c r="IA171" s="27"/>
      <c r="IB171" s="27"/>
      <c r="IC171" s="27"/>
      <c r="ID171" s="27"/>
      <c r="IE171" s="27"/>
      <c r="IF171" s="27"/>
      <c r="IG171" s="27"/>
      <c r="IH171" s="27"/>
      <c r="II171" s="27"/>
      <c r="IJ171" s="27"/>
      <c r="IK171" s="27"/>
      <c r="IL171" s="27"/>
      <c r="IM171" s="27"/>
      <c r="IN171" s="27"/>
      <c r="IO171" s="27"/>
      <c r="IP171" s="27"/>
      <c r="IQ171" s="27"/>
      <c r="IR171" s="27"/>
    </row>
    <row r="172" spans="1:252" s="7" customFormat="1" ht="36" customHeight="1" x14ac:dyDescent="0.2">
      <c r="A172" s="21" t="s">
        <v>99</v>
      </c>
      <c r="B172" s="22" t="s">
        <v>100</v>
      </c>
      <c r="C172" s="29" t="s">
        <v>47</v>
      </c>
      <c r="D172" s="29" t="s">
        <v>189</v>
      </c>
      <c r="E172" s="28" t="s">
        <v>49</v>
      </c>
      <c r="F172" s="28" t="s">
        <v>190</v>
      </c>
      <c r="G172" s="29" t="s">
        <v>42</v>
      </c>
      <c r="H172" s="62" t="s">
        <v>56</v>
      </c>
      <c r="I172" s="65" t="s">
        <v>57</v>
      </c>
      <c r="J172" s="29" t="s">
        <v>128</v>
      </c>
      <c r="K172" s="61">
        <v>0</v>
      </c>
      <c r="L172" s="51">
        <v>15300</v>
      </c>
      <c r="M172" s="51">
        <v>0</v>
      </c>
      <c r="N172" s="51">
        <v>0</v>
      </c>
      <c r="O172" s="51">
        <f t="shared" si="8"/>
        <v>15300</v>
      </c>
      <c r="P172" s="51"/>
      <c r="Q172" s="51"/>
      <c r="R172" s="51"/>
      <c r="S172" s="51"/>
      <c r="T172" s="51"/>
      <c r="U172" s="51"/>
      <c r="V172" s="51">
        <v>15300</v>
      </c>
      <c r="W172" s="51">
        <v>15300</v>
      </c>
      <c r="X172" s="52">
        <v>15300</v>
      </c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  <c r="EK172" s="27"/>
      <c r="EL172" s="27"/>
      <c r="EM172" s="27"/>
      <c r="EN172" s="27"/>
      <c r="EO172" s="27"/>
      <c r="EP172" s="27"/>
      <c r="EQ172" s="27"/>
      <c r="ER172" s="27"/>
      <c r="ES172" s="27"/>
      <c r="ET172" s="27"/>
      <c r="EU172" s="27"/>
      <c r="EV172" s="27"/>
      <c r="EW172" s="27"/>
      <c r="EX172" s="27"/>
      <c r="EY172" s="27"/>
      <c r="EZ172" s="27"/>
      <c r="FA172" s="27"/>
      <c r="FB172" s="27"/>
      <c r="FC172" s="27"/>
      <c r="FD172" s="27"/>
      <c r="FE172" s="27"/>
      <c r="FF172" s="27"/>
      <c r="FG172" s="27"/>
      <c r="FH172" s="27"/>
      <c r="FI172" s="27"/>
      <c r="FJ172" s="27"/>
      <c r="FK172" s="27"/>
      <c r="FL172" s="27"/>
      <c r="FM172" s="27"/>
      <c r="FN172" s="27"/>
      <c r="FO172" s="27"/>
      <c r="FP172" s="27"/>
      <c r="FQ172" s="27"/>
      <c r="FR172" s="27"/>
      <c r="FS172" s="27"/>
      <c r="FT172" s="27"/>
      <c r="FU172" s="27"/>
      <c r="FV172" s="27"/>
      <c r="FW172" s="27"/>
      <c r="FX172" s="27"/>
      <c r="FY172" s="27"/>
      <c r="FZ172" s="27"/>
      <c r="GA172" s="27"/>
      <c r="GB172" s="27"/>
      <c r="GC172" s="27"/>
      <c r="GD172" s="27"/>
      <c r="GE172" s="27"/>
      <c r="GF172" s="27"/>
      <c r="GG172" s="27"/>
      <c r="GH172" s="27"/>
      <c r="GI172" s="27"/>
      <c r="GJ172" s="27"/>
      <c r="GK172" s="27"/>
      <c r="GL172" s="27"/>
      <c r="GM172" s="27"/>
      <c r="GN172" s="27"/>
      <c r="GO172" s="27"/>
      <c r="GP172" s="27"/>
      <c r="GQ172" s="27"/>
      <c r="GR172" s="27"/>
      <c r="GS172" s="27"/>
      <c r="GT172" s="27"/>
      <c r="GU172" s="27"/>
      <c r="GV172" s="27"/>
      <c r="GW172" s="27"/>
      <c r="GX172" s="27"/>
      <c r="GY172" s="27"/>
      <c r="GZ172" s="27"/>
      <c r="HA172" s="27"/>
      <c r="HB172" s="27"/>
      <c r="HC172" s="27"/>
      <c r="HD172" s="27"/>
      <c r="HE172" s="27"/>
      <c r="HF172" s="27"/>
      <c r="HG172" s="27"/>
      <c r="HH172" s="27"/>
      <c r="HI172" s="27"/>
      <c r="HJ172" s="27"/>
      <c r="HK172" s="27"/>
      <c r="HL172" s="27"/>
      <c r="HM172" s="27"/>
      <c r="HN172" s="27"/>
      <c r="HO172" s="27"/>
      <c r="HP172" s="27"/>
      <c r="HQ172" s="27"/>
      <c r="HR172" s="27"/>
      <c r="HS172" s="27"/>
      <c r="HT172" s="27"/>
      <c r="HU172" s="27"/>
      <c r="HV172" s="27"/>
      <c r="HW172" s="27"/>
      <c r="HX172" s="27"/>
      <c r="HY172" s="27"/>
      <c r="HZ172" s="27"/>
      <c r="IA172" s="27"/>
      <c r="IB172" s="27"/>
      <c r="IC172" s="27"/>
      <c r="ID172" s="27"/>
      <c r="IE172" s="27"/>
      <c r="IF172" s="27"/>
      <c r="IG172" s="27"/>
      <c r="IH172" s="27"/>
      <c r="II172" s="27"/>
      <c r="IJ172" s="27"/>
      <c r="IK172" s="27"/>
      <c r="IL172" s="27"/>
      <c r="IM172" s="27"/>
      <c r="IN172" s="27"/>
      <c r="IO172" s="27"/>
      <c r="IP172" s="27"/>
      <c r="IQ172" s="27"/>
      <c r="IR172" s="27"/>
    </row>
    <row r="173" spans="1:252" s="7" customFormat="1" ht="36" customHeight="1" x14ac:dyDescent="0.2">
      <c r="A173" s="21" t="s">
        <v>99</v>
      </c>
      <c r="B173" s="22" t="s">
        <v>100</v>
      </c>
      <c r="C173" s="29" t="s">
        <v>47</v>
      </c>
      <c r="D173" s="29" t="s">
        <v>191</v>
      </c>
      <c r="E173" s="28" t="s">
        <v>49</v>
      </c>
      <c r="F173" s="28" t="s">
        <v>192</v>
      </c>
      <c r="G173" s="29" t="s">
        <v>42</v>
      </c>
      <c r="H173" s="29" t="s">
        <v>103</v>
      </c>
      <c r="I173" s="28" t="s">
        <v>104</v>
      </c>
      <c r="J173" s="29" t="s">
        <v>51</v>
      </c>
      <c r="K173" s="61">
        <v>32469750</v>
      </c>
      <c r="L173" s="51">
        <f>800000-115053</f>
        <v>684947</v>
      </c>
      <c r="M173" s="51">
        <v>0</v>
      </c>
      <c r="N173" s="51">
        <v>0</v>
      </c>
      <c r="O173" s="51">
        <f t="shared" si="8"/>
        <v>33154697</v>
      </c>
      <c r="P173" s="51">
        <v>31847726.34</v>
      </c>
      <c r="Q173" s="51">
        <v>31847726.34</v>
      </c>
      <c r="R173" s="51">
        <v>31194458.510000002</v>
      </c>
      <c r="S173" s="51"/>
      <c r="T173" s="51"/>
      <c r="U173" s="51"/>
      <c r="V173" s="51"/>
      <c r="W173" s="51"/>
      <c r="X173" s="52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  <c r="EC173" s="27"/>
      <c r="ED173" s="27"/>
      <c r="EE173" s="27"/>
      <c r="EF173" s="27"/>
      <c r="EG173" s="27"/>
      <c r="EH173" s="27"/>
      <c r="EI173" s="27"/>
      <c r="EJ173" s="27"/>
      <c r="EK173" s="27"/>
      <c r="EL173" s="27"/>
      <c r="EM173" s="27"/>
      <c r="EN173" s="27"/>
      <c r="EO173" s="27"/>
      <c r="EP173" s="27"/>
      <c r="EQ173" s="27"/>
      <c r="ER173" s="27"/>
      <c r="ES173" s="27"/>
      <c r="ET173" s="27"/>
      <c r="EU173" s="27"/>
      <c r="EV173" s="27"/>
      <c r="EW173" s="27"/>
      <c r="EX173" s="27"/>
      <c r="EY173" s="27"/>
      <c r="EZ173" s="27"/>
      <c r="FA173" s="27"/>
      <c r="FB173" s="27"/>
      <c r="FC173" s="27"/>
      <c r="FD173" s="27"/>
      <c r="FE173" s="27"/>
      <c r="FF173" s="27"/>
      <c r="FG173" s="27"/>
      <c r="FH173" s="27"/>
      <c r="FI173" s="27"/>
      <c r="FJ173" s="27"/>
      <c r="FK173" s="27"/>
      <c r="FL173" s="27"/>
      <c r="FM173" s="27"/>
      <c r="FN173" s="27"/>
      <c r="FO173" s="27"/>
      <c r="FP173" s="27"/>
      <c r="FQ173" s="27"/>
      <c r="FR173" s="27"/>
      <c r="FS173" s="27"/>
      <c r="FT173" s="27"/>
      <c r="FU173" s="27"/>
      <c r="FV173" s="27"/>
      <c r="FW173" s="27"/>
      <c r="FX173" s="27"/>
      <c r="FY173" s="27"/>
      <c r="FZ173" s="27"/>
      <c r="GA173" s="27"/>
      <c r="GB173" s="27"/>
      <c r="GC173" s="27"/>
      <c r="GD173" s="27"/>
      <c r="GE173" s="27"/>
      <c r="GF173" s="27"/>
      <c r="GG173" s="27"/>
      <c r="GH173" s="27"/>
      <c r="GI173" s="27"/>
      <c r="GJ173" s="27"/>
      <c r="GK173" s="27"/>
      <c r="GL173" s="27"/>
      <c r="GM173" s="27"/>
      <c r="GN173" s="27"/>
      <c r="GO173" s="27"/>
      <c r="GP173" s="27"/>
      <c r="GQ173" s="27"/>
      <c r="GR173" s="27"/>
      <c r="GS173" s="27"/>
      <c r="GT173" s="27"/>
      <c r="GU173" s="27"/>
      <c r="GV173" s="27"/>
      <c r="GW173" s="27"/>
      <c r="GX173" s="27"/>
      <c r="GY173" s="27"/>
      <c r="GZ173" s="27"/>
      <c r="HA173" s="27"/>
      <c r="HB173" s="27"/>
      <c r="HC173" s="27"/>
      <c r="HD173" s="27"/>
      <c r="HE173" s="27"/>
      <c r="HF173" s="27"/>
      <c r="HG173" s="27"/>
      <c r="HH173" s="27"/>
      <c r="HI173" s="27"/>
      <c r="HJ173" s="27"/>
      <c r="HK173" s="27"/>
      <c r="HL173" s="27"/>
      <c r="HM173" s="27"/>
      <c r="HN173" s="27"/>
      <c r="HO173" s="27"/>
      <c r="HP173" s="27"/>
      <c r="HQ173" s="27"/>
      <c r="HR173" s="27"/>
      <c r="HS173" s="27"/>
      <c r="HT173" s="27"/>
      <c r="HU173" s="27"/>
      <c r="HV173" s="27"/>
      <c r="HW173" s="27"/>
      <c r="HX173" s="27"/>
      <c r="HY173" s="27"/>
      <c r="HZ173" s="27"/>
      <c r="IA173" s="27"/>
      <c r="IB173" s="27"/>
      <c r="IC173" s="27"/>
      <c r="ID173" s="27"/>
      <c r="IE173" s="27"/>
      <c r="IF173" s="27"/>
      <c r="IG173" s="27"/>
      <c r="IH173" s="27"/>
      <c r="II173" s="27"/>
      <c r="IJ173" s="27"/>
      <c r="IK173" s="27"/>
      <c r="IL173" s="27"/>
      <c r="IM173" s="27"/>
      <c r="IN173" s="27"/>
      <c r="IO173" s="27"/>
      <c r="IP173" s="27"/>
      <c r="IQ173" s="27"/>
      <c r="IR173" s="27"/>
    </row>
    <row r="174" spans="1:252" s="7" customFormat="1" ht="36" customHeight="1" x14ac:dyDescent="0.2">
      <c r="A174" s="21" t="s">
        <v>99</v>
      </c>
      <c r="B174" s="22" t="s">
        <v>100</v>
      </c>
      <c r="C174" s="29" t="s">
        <v>47</v>
      </c>
      <c r="D174" s="29" t="s">
        <v>191</v>
      </c>
      <c r="E174" s="28" t="s">
        <v>49</v>
      </c>
      <c r="F174" s="28" t="s">
        <v>192</v>
      </c>
      <c r="G174" s="29" t="s">
        <v>42</v>
      </c>
      <c r="H174" s="29" t="s">
        <v>54</v>
      </c>
      <c r="I174" s="28" t="s">
        <v>55</v>
      </c>
      <c r="J174" s="29" t="s">
        <v>51</v>
      </c>
      <c r="K174" s="61">
        <v>0</v>
      </c>
      <c r="L174" s="51">
        <v>2030000</v>
      </c>
      <c r="M174" s="51">
        <v>0</v>
      </c>
      <c r="N174" s="51">
        <v>0</v>
      </c>
      <c r="O174" s="51">
        <f t="shared" si="8"/>
        <v>2030000</v>
      </c>
      <c r="P174" s="51">
        <v>1845735.42</v>
      </c>
      <c r="Q174" s="51">
        <v>1845735.42</v>
      </c>
      <c r="R174" s="51">
        <v>1632335.42</v>
      </c>
      <c r="S174" s="51"/>
      <c r="T174" s="51"/>
      <c r="U174" s="51"/>
      <c r="V174" s="51"/>
      <c r="W174" s="51"/>
      <c r="X174" s="52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7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7"/>
      <c r="GE174" s="27"/>
      <c r="GF174" s="27"/>
      <c r="GG174" s="27"/>
      <c r="GH174" s="27"/>
      <c r="GI174" s="27"/>
      <c r="GJ174" s="27"/>
      <c r="GK174" s="27"/>
      <c r="GL174" s="27"/>
      <c r="GM174" s="27"/>
      <c r="GN174" s="27"/>
      <c r="GO174" s="27"/>
      <c r="GP174" s="27"/>
      <c r="GQ174" s="27"/>
      <c r="GR174" s="27"/>
      <c r="GS174" s="27"/>
      <c r="GT174" s="27"/>
      <c r="GU174" s="27"/>
      <c r="GV174" s="27"/>
      <c r="GW174" s="27"/>
      <c r="GX174" s="27"/>
      <c r="GY174" s="27"/>
      <c r="GZ174" s="27"/>
      <c r="HA174" s="27"/>
      <c r="HB174" s="27"/>
      <c r="HC174" s="27"/>
      <c r="HD174" s="27"/>
      <c r="HE174" s="27"/>
      <c r="HF174" s="27"/>
      <c r="HG174" s="27"/>
      <c r="HH174" s="27"/>
      <c r="HI174" s="27"/>
      <c r="HJ174" s="27"/>
      <c r="HK174" s="27"/>
      <c r="HL174" s="27"/>
      <c r="HM174" s="27"/>
      <c r="HN174" s="27"/>
      <c r="HO174" s="27"/>
      <c r="HP174" s="27"/>
      <c r="HQ174" s="27"/>
      <c r="HR174" s="27"/>
      <c r="HS174" s="27"/>
      <c r="HT174" s="27"/>
      <c r="HU174" s="27"/>
      <c r="HV174" s="27"/>
      <c r="HW174" s="27"/>
      <c r="HX174" s="27"/>
      <c r="HY174" s="27"/>
      <c r="HZ174" s="27"/>
      <c r="IA174" s="27"/>
      <c r="IB174" s="27"/>
      <c r="IC174" s="27"/>
      <c r="ID174" s="27"/>
      <c r="IE174" s="27"/>
      <c r="IF174" s="27"/>
      <c r="IG174" s="27"/>
      <c r="IH174" s="27"/>
      <c r="II174" s="27"/>
      <c r="IJ174" s="27"/>
      <c r="IK174" s="27"/>
      <c r="IL174" s="27"/>
      <c r="IM174" s="27"/>
      <c r="IN174" s="27"/>
      <c r="IO174" s="27"/>
      <c r="IP174" s="27"/>
      <c r="IQ174" s="27"/>
      <c r="IR174" s="27"/>
    </row>
    <row r="175" spans="1:252" s="7" customFormat="1" ht="36" customHeight="1" x14ac:dyDescent="0.2">
      <c r="A175" s="21" t="s">
        <v>99</v>
      </c>
      <c r="B175" s="22" t="s">
        <v>100</v>
      </c>
      <c r="C175" s="29" t="s">
        <v>47</v>
      </c>
      <c r="D175" s="29" t="s">
        <v>191</v>
      </c>
      <c r="E175" s="28" t="s">
        <v>49</v>
      </c>
      <c r="F175" s="28" t="s">
        <v>192</v>
      </c>
      <c r="G175" s="29" t="s">
        <v>42</v>
      </c>
      <c r="H175" s="62" t="s">
        <v>56</v>
      </c>
      <c r="I175" s="65" t="s">
        <v>57</v>
      </c>
      <c r="J175" s="29" t="s">
        <v>51</v>
      </c>
      <c r="K175" s="61">
        <v>0</v>
      </c>
      <c r="L175" s="51">
        <v>155138.69</v>
      </c>
      <c r="M175" s="51">
        <v>0</v>
      </c>
      <c r="N175" s="51">
        <v>0</v>
      </c>
      <c r="O175" s="51">
        <f t="shared" si="8"/>
        <v>155138.69</v>
      </c>
      <c r="P175" s="51">
        <v>42427.82</v>
      </c>
      <c r="Q175" s="51">
        <v>42427.82</v>
      </c>
      <c r="R175" s="51">
        <v>39797.82</v>
      </c>
      <c r="S175" s="51"/>
      <c r="T175" s="51"/>
      <c r="U175" s="51"/>
      <c r="V175" s="51"/>
      <c r="W175" s="51"/>
      <c r="X175" s="52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  <c r="DY175" s="27"/>
      <c r="DZ175" s="27"/>
      <c r="EA175" s="27"/>
      <c r="EB175" s="27"/>
      <c r="EC175" s="27"/>
      <c r="ED175" s="27"/>
      <c r="EE175" s="27"/>
      <c r="EF175" s="27"/>
      <c r="EG175" s="27"/>
      <c r="EH175" s="27"/>
      <c r="EI175" s="27"/>
      <c r="EJ175" s="27"/>
      <c r="EK175" s="27"/>
      <c r="EL175" s="27"/>
      <c r="EM175" s="27"/>
      <c r="EN175" s="27"/>
      <c r="EO175" s="27"/>
      <c r="EP175" s="27"/>
      <c r="EQ175" s="27"/>
      <c r="ER175" s="27"/>
      <c r="ES175" s="27"/>
      <c r="ET175" s="27"/>
      <c r="EU175" s="27"/>
      <c r="EV175" s="27"/>
      <c r="EW175" s="27"/>
      <c r="EX175" s="27"/>
      <c r="EY175" s="27"/>
      <c r="EZ175" s="27"/>
      <c r="FA175" s="27"/>
      <c r="FB175" s="27"/>
      <c r="FC175" s="27"/>
      <c r="FD175" s="27"/>
      <c r="FE175" s="27"/>
      <c r="FF175" s="27"/>
      <c r="FG175" s="27"/>
      <c r="FH175" s="27"/>
      <c r="FI175" s="27"/>
      <c r="FJ175" s="27"/>
      <c r="FK175" s="27"/>
      <c r="FL175" s="27"/>
      <c r="FM175" s="27"/>
      <c r="FN175" s="27"/>
      <c r="FO175" s="27"/>
      <c r="FP175" s="27"/>
      <c r="FQ175" s="27"/>
      <c r="FR175" s="27"/>
      <c r="FS175" s="27"/>
      <c r="FT175" s="27"/>
      <c r="FU175" s="27"/>
      <c r="FV175" s="27"/>
      <c r="FW175" s="27"/>
      <c r="FX175" s="27"/>
      <c r="FY175" s="27"/>
      <c r="FZ175" s="27"/>
      <c r="GA175" s="27"/>
      <c r="GB175" s="27"/>
      <c r="GC175" s="27"/>
      <c r="GD175" s="27"/>
      <c r="GE175" s="27"/>
      <c r="GF175" s="27"/>
      <c r="GG175" s="27"/>
      <c r="GH175" s="27"/>
      <c r="GI175" s="27"/>
      <c r="GJ175" s="27"/>
      <c r="GK175" s="27"/>
      <c r="GL175" s="27"/>
      <c r="GM175" s="27"/>
      <c r="GN175" s="27"/>
      <c r="GO175" s="27"/>
      <c r="GP175" s="27"/>
      <c r="GQ175" s="27"/>
      <c r="GR175" s="27"/>
      <c r="GS175" s="27"/>
      <c r="GT175" s="27"/>
      <c r="GU175" s="27"/>
      <c r="GV175" s="27"/>
      <c r="GW175" s="27"/>
      <c r="GX175" s="27"/>
      <c r="GY175" s="27"/>
      <c r="GZ175" s="27"/>
      <c r="HA175" s="27"/>
      <c r="HB175" s="27"/>
      <c r="HC175" s="27"/>
      <c r="HD175" s="27"/>
      <c r="HE175" s="27"/>
      <c r="HF175" s="27"/>
      <c r="HG175" s="27"/>
      <c r="HH175" s="27"/>
      <c r="HI175" s="27"/>
      <c r="HJ175" s="27"/>
      <c r="HK175" s="27"/>
      <c r="HL175" s="27"/>
      <c r="HM175" s="27"/>
      <c r="HN175" s="27"/>
      <c r="HO175" s="27"/>
      <c r="HP175" s="27"/>
      <c r="HQ175" s="27"/>
      <c r="HR175" s="27"/>
      <c r="HS175" s="27"/>
      <c r="HT175" s="27"/>
      <c r="HU175" s="27"/>
      <c r="HV175" s="27"/>
      <c r="HW175" s="27"/>
      <c r="HX175" s="27"/>
      <c r="HY175" s="27"/>
      <c r="HZ175" s="27"/>
      <c r="IA175" s="27"/>
      <c r="IB175" s="27"/>
      <c r="IC175" s="27"/>
      <c r="ID175" s="27"/>
      <c r="IE175" s="27"/>
      <c r="IF175" s="27"/>
      <c r="IG175" s="27"/>
      <c r="IH175" s="27"/>
      <c r="II175" s="27"/>
      <c r="IJ175" s="27"/>
      <c r="IK175" s="27"/>
      <c r="IL175" s="27"/>
      <c r="IM175" s="27"/>
      <c r="IN175" s="27"/>
      <c r="IO175" s="27"/>
      <c r="IP175" s="27"/>
      <c r="IQ175" s="27"/>
      <c r="IR175" s="27"/>
    </row>
    <row r="176" spans="1:252" s="7" customFormat="1" ht="36" customHeight="1" x14ac:dyDescent="0.2">
      <c r="A176" s="21" t="s">
        <v>99</v>
      </c>
      <c r="B176" s="22" t="s">
        <v>100</v>
      </c>
      <c r="C176" s="29" t="s">
        <v>47</v>
      </c>
      <c r="D176" s="29" t="s">
        <v>191</v>
      </c>
      <c r="E176" s="28" t="s">
        <v>49</v>
      </c>
      <c r="F176" s="28" t="s">
        <v>192</v>
      </c>
      <c r="G176" s="29" t="s">
        <v>42</v>
      </c>
      <c r="H176" s="62" t="s">
        <v>136</v>
      </c>
      <c r="I176" s="63" t="s">
        <v>137</v>
      </c>
      <c r="J176" s="29" t="s">
        <v>51</v>
      </c>
      <c r="K176" s="61">
        <v>0</v>
      </c>
      <c r="L176" s="51">
        <v>460000</v>
      </c>
      <c r="M176" s="51">
        <v>0</v>
      </c>
      <c r="N176" s="51">
        <v>0</v>
      </c>
      <c r="O176" s="51">
        <f t="shared" si="8"/>
        <v>460000</v>
      </c>
      <c r="P176" s="51">
        <v>459374.09</v>
      </c>
      <c r="Q176" s="51">
        <v>459374.09</v>
      </c>
      <c r="R176" s="51">
        <v>349861.09</v>
      </c>
      <c r="S176" s="51"/>
      <c r="T176" s="51"/>
      <c r="U176" s="51"/>
      <c r="V176" s="51"/>
      <c r="W176" s="51"/>
      <c r="X176" s="52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  <c r="EC176" s="27"/>
      <c r="ED176" s="27"/>
      <c r="EE176" s="27"/>
      <c r="EF176" s="27"/>
      <c r="EG176" s="27"/>
      <c r="EH176" s="27"/>
      <c r="EI176" s="27"/>
      <c r="EJ176" s="27"/>
      <c r="EK176" s="27"/>
      <c r="EL176" s="27"/>
      <c r="EM176" s="27"/>
      <c r="EN176" s="27"/>
      <c r="EO176" s="27"/>
      <c r="EP176" s="27"/>
      <c r="EQ176" s="27"/>
      <c r="ER176" s="27"/>
      <c r="ES176" s="27"/>
      <c r="ET176" s="27"/>
      <c r="EU176" s="27"/>
      <c r="EV176" s="27"/>
      <c r="EW176" s="27"/>
      <c r="EX176" s="27"/>
      <c r="EY176" s="27"/>
      <c r="EZ176" s="27"/>
      <c r="FA176" s="27"/>
      <c r="FB176" s="27"/>
      <c r="FC176" s="27"/>
      <c r="FD176" s="27"/>
      <c r="FE176" s="27"/>
      <c r="FF176" s="27"/>
      <c r="FG176" s="27"/>
      <c r="FH176" s="27"/>
      <c r="FI176" s="27"/>
      <c r="FJ176" s="27"/>
      <c r="FK176" s="27"/>
      <c r="FL176" s="27"/>
      <c r="FM176" s="27"/>
      <c r="FN176" s="27"/>
      <c r="FO176" s="27"/>
      <c r="FP176" s="27"/>
      <c r="FQ176" s="27"/>
      <c r="FR176" s="27"/>
      <c r="FS176" s="27"/>
      <c r="FT176" s="27"/>
      <c r="FU176" s="27"/>
      <c r="FV176" s="27"/>
      <c r="FW176" s="27"/>
      <c r="FX176" s="27"/>
      <c r="FY176" s="27"/>
      <c r="FZ176" s="27"/>
      <c r="GA176" s="27"/>
      <c r="GB176" s="27"/>
      <c r="GC176" s="27"/>
      <c r="GD176" s="27"/>
      <c r="GE176" s="27"/>
      <c r="GF176" s="27"/>
      <c r="GG176" s="27"/>
      <c r="GH176" s="27"/>
      <c r="GI176" s="27"/>
      <c r="GJ176" s="27"/>
      <c r="GK176" s="27"/>
      <c r="GL176" s="27"/>
      <c r="GM176" s="27"/>
      <c r="GN176" s="27"/>
      <c r="GO176" s="27"/>
      <c r="GP176" s="27"/>
      <c r="GQ176" s="27"/>
      <c r="GR176" s="27"/>
      <c r="GS176" s="27"/>
      <c r="GT176" s="27"/>
      <c r="GU176" s="27"/>
      <c r="GV176" s="27"/>
      <c r="GW176" s="27"/>
      <c r="GX176" s="27"/>
      <c r="GY176" s="27"/>
      <c r="GZ176" s="27"/>
      <c r="HA176" s="27"/>
      <c r="HB176" s="27"/>
      <c r="HC176" s="27"/>
      <c r="HD176" s="27"/>
      <c r="HE176" s="27"/>
      <c r="HF176" s="27"/>
      <c r="HG176" s="27"/>
      <c r="HH176" s="27"/>
      <c r="HI176" s="27"/>
      <c r="HJ176" s="27"/>
      <c r="HK176" s="27"/>
      <c r="HL176" s="27"/>
      <c r="HM176" s="27"/>
      <c r="HN176" s="27"/>
      <c r="HO176" s="27"/>
      <c r="HP176" s="27"/>
      <c r="HQ176" s="27"/>
      <c r="HR176" s="27"/>
      <c r="HS176" s="27"/>
      <c r="HT176" s="27"/>
      <c r="HU176" s="27"/>
      <c r="HV176" s="27"/>
      <c r="HW176" s="27"/>
      <c r="HX176" s="27"/>
      <c r="HY176" s="27"/>
      <c r="HZ176" s="27"/>
      <c r="IA176" s="27"/>
      <c r="IB176" s="27"/>
      <c r="IC176" s="27"/>
      <c r="ID176" s="27"/>
      <c r="IE176" s="27"/>
      <c r="IF176" s="27"/>
      <c r="IG176" s="27"/>
      <c r="IH176" s="27"/>
      <c r="II176" s="27"/>
      <c r="IJ176" s="27"/>
      <c r="IK176" s="27"/>
      <c r="IL176" s="27"/>
      <c r="IM176" s="27"/>
      <c r="IN176" s="27"/>
      <c r="IO176" s="27"/>
      <c r="IP176" s="27"/>
      <c r="IQ176" s="27"/>
      <c r="IR176" s="27"/>
    </row>
    <row r="177" spans="1:252" s="7" customFormat="1" ht="36" customHeight="1" x14ac:dyDescent="0.2">
      <c r="A177" s="21" t="s">
        <v>99</v>
      </c>
      <c r="B177" s="22" t="s">
        <v>100</v>
      </c>
      <c r="C177" s="29" t="s">
        <v>47</v>
      </c>
      <c r="D177" s="29" t="s">
        <v>191</v>
      </c>
      <c r="E177" s="28" t="s">
        <v>49</v>
      </c>
      <c r="F177" s="28" t="s">
        <v>192</v>
      </c>
      <c r="G177" s="29" t="s">
        <v>42</v>
      </c>
      <c r="H177" s="29" t="s">
        <v>179</v>
      </c>
      <c r="I177" s="28" t="s">
        <v>180</v>
      </c>
      <c r="J177" s="29" t="s">
        <v>51</v>
      </c>
      <c r="K177" s="61">
        <v>0</v>
      </c>
      <c r="L177" s="51">
        <v>17160</v>
      </c>
      <c r="M177" s="51">
        <v>0</v>
      </c>
      <c r="N177" s="51">
        <v>0</v>
      </c>
      <c r="O177" s="51">
        <f t="shared" si="8"/>
        <v>17160</v>
      </c>
      <c r="P177" s="51">
        <v>0</v>
      </c>
      <c r="Q177" s="51">
        <v>0</v>
      </c>
      <c r="R177" s="51">
        <v>0</v>
      </c>
      <c r="S177" s="51"/>
      <c r="T177" s="51"/>
      <c r="U177" s="51"/>
      <c r="V177" s="51"/>
      <c r="W177" s="51"/>
      <c r="X177" s="52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  <c r="DY177" s="27"/>
      <c r="DZ177" s="27"/>
      <c r="EA177" s="27"/>
      <c r="EB177" s="27"/>
      <c r="EC177" s="27"/>
      <c r="ED177" s="27"/>
      <c r="EE177" s="27"/>
      <c r="EF177" s="27"/>
      <c r="EG177" s="27"/>
      <c r="EH177" s="27"/>
      <c r="EI177" s="27"/>
      <c r="EJ177" s="27"/>
      <c r="EK177" s="27"/>
      <c r="EL177" s="27"/>
      <c r="EM177" s="27"/>
      <c r="EN177" s="27"/>
      <c r="EO177" s="27"/>
      <c r="EP177" s="27"/>
      <c r="EQ177" s="27"/>
      <c r="ER177" s="27"/>
      <c r="ES177" s="27"/>
      <c r="ET177" s="27"/>
      <c r="EU177" s="27"/>
      <c r="EV177" s="27"/>
      <c r="EW177" s="27"/>
      <c r="EX177" s="27"/>
      <c r="EY177" s="27"/>
      <c r="EZ177" s="27"/>
      <c r="FA177" s="27"/>
      <c r="FB177" s="27"/>
      <c r="FC177" s="27"/>
      <c r="FD177" s="27"/>
      <c r="FE177" s="27"/>
      <c r="FF177" s="27"/>
      <c r="FG177" s="27"/>
      <c r="FH177" s="27"/>
      <c r="FI177" s="27"/>
      <c r="FJ177" s="27"/>
      <c r="FK177" s="27"/>
      <c r="FL177" s="27"/>
      <c r="FM177" s="27"/>
      <c r="FN177" s="27"/>
      <c r="FO177" s="27"/>
      <c r="FP177" s="27"/>
      <c r="FQ177" s="27"/>
      <c r="FR177" s="27"/>
      <c r="FS177" s="27"/>
      <c r="FT177" s="27"/>
      <c r="FU177" s="27"/>
      <c r="FV177" s="27"/>
      <c r="FW177" s="27"/>
      <c r="FX177" s="27"/>
      <c r="FY177" s="27"/>
      <c r="FZ177" s="27"/>
      <c r="GA177" s="27"/>
      <c r="GB177" s="27"/>
      <c r="GC177" s="27"/>
      <c r="GD177" s="27"/>
      <c r="GE177" s="27"/>
      <c r="GF177" s="27"/>
      <c r="GG177" s="27"/>
      <c r="GH177" s="27"/>
      <c r="GI177" s="27"/>
      <c r="GJ177" s="27"/>
      <c r="GK177" s="27"/>
      <c r="GL177" s="27"/>
      <c r="GM177" s="27"/>
      <c r="GN177" s="27"/>
      <c r="GO177" s="27"/>
      <c r="GP177" s="27"/>
      <c r="GQ177" s="27"/>
      <c r="GR177" s="27"/>
      <c r="GS177" s="27"/>
      <c r="GT177" s="27"/>
      <c r="GU177" s="27"/>
      <c r="GV177" s="27"/>
      <c r="GW177" s="27"/>
      <c r="GX177" s="27"/>
      <c r="GY177" s="27"/>
      <c r="GZ177" s="27"/>
      <c r="HA177" s="27"/>
      <c r="HB177" s="27"/>
      <c r="HC177" s="27"/>
      <c r="HD177" s="27"/>
      <c r="HE177" s="27"/>
      <c r="HF177" s="27"/>
      <c r="HG177" s="27"/>
      <c r="HH177" s="27"/>
      <c r="HI177" s="27"/>
      <c r="HJ177" s="27"/>
      <c r="HK177" s="27"/>
      <c r="HL177" s="27"/>
      <c r="HM177" s="27"/>
      <c r="HN177" s="27"/>
      <c r="HO177" s="27"/>
      <c r="HP177" s="27"/>
      <c r="HQ177" s="27"/>
      <c r="HR177" s="27"/>
      <c r="HS177" s="27"/>
      <c r="HT177" s="27"/>
      <c r="HU177" s="27"/>
      <c r="HV177" s="27"/>
      <c r="HW177" s="27"/>
      <c r="HX177" s="27"/>
      <c r="HY177" s="27"/>
      <c r="HZ177" s="27"/>
      <c r="IA177" s="27"/>
      <c r="IB177" s="27"/>
      <c r="IC177" s="27"/>
      <c r="ID177" s="27"/>
      <c r="IE177" s="27"/>
      <c r="IF177" s="27"/>
      <c r="IG177" s="27"/>
      <c r="IH177" s="27"/>
      <c r="II177" s="27"/>
      <c r="IJ177" s="27"/>
      <c r="IK177" s="27"/>
      <c r="IL177" s="27"/>
      <c r="IM177" s="27"/>
      <c r="IN177" s="27"/>
      <c r="IO177" s="27"/>
      <c r="IP177" s="27"/>
      <c r="IQ177" s="27"/>
      <c r="IR177" s="27"/>
    </row>
    <row r="178" spans="1:252" s="7" customFormat="1" ht="36" customHeight="1" x14ac:dyDescent="0.2">
      <c r="A178" s="21" t="s">
        <v>99</v>
      </c>
      <c r="B178" s="22" t="s">
        <v>100</v>
      </c>
      <c r="C178" s="29" t="s">
        <v>47</v>
      </c>
      <c r="D178" s="29" t="s">
        <v>193</v>
      </c>
      <c r="E178" s="28" t="s">
        <v>49</v>
      </c>
      <c r="F178" s="28" t="s">
        <v>194</v>
      </c>
      <c r="G178" s="29" t="s">
        <v>42</v>
      </c>
      <c r="H178" s="29" t="s">
        <v>103</v>
      </c>
      <c r="I178" s="28" t="s">
        <v>104</v>
      </c>
      <c r="J178" s="29" t="s">
        <v>51</v>
      </c>
      <c r="K178" s="61">
        <v>6938500</v>
      </c>
      <c r="L178" s="51">
        <v>1150000</v>
      </c>
      <c r="M178" s="51">
        <v>0</v>
      </c>
      <c r="N178" s="51">
        <v>0</v>
      </c>
      <c r="O178" s="51">
        <f t="shared" si="8"/>
        <v>8088500</v>
      </c>
      <c r="P178" s="51"/>
      <c r="Q178" s="51"/>
      <c r="R178" s="51"/>
      <c r="S178" s="51">
        <v>7366666.4000000004</v>
      </c>
      <c r="T178" s="51">
        <v>7366666.4000000004</v>
      </c>
      <c r="U178" s="51">
        <v>7306822.7199999997</v>
      </c>
      <c r="V178" s="51"/>
      <c r="W178" s="51"/>
      <c r="X178" s="52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  <c r="DY178" s="27"/>
      <c r="DZ178" s="27"/>
      <c r="EA178" s="27"/>
      <c r="EB178" s="27"/>
      <c r="EC178" s="27"/>
      <c r="ED178" s="27"/>
      <c r="EE178" s="27"/>
      <c r="EF178" s="27"/>
      <c r="EG178" s="27"/>
      <c r="EH178" s="27"/>
      <c r="EI178" s="27"/>
      <c r="EJ178" s="27"/>
      <c r="EK178" s="27"/>
      <c r="EL178" s="27"/>
      <c r="EM178" s="27"/>
      <c r="EN178" s="27"/>
      <c r="EO178" s="27"/>
      <c r="EP178" s="27"/>
      <c r="EQ178" s="27"/>
      <c r="ER178" s="27"/>
      <c r="ES178" s="27"/>
      <c r="ET178" s="27"/>
      <c r="EU178" s="27"/>
      <c r="EV178" s="27"/>
      <c r="EW178" s="27"/>
      <c r="EX178" s="27"/>
      <c r="EY178" s="27"/>
      <c r="EZ178" s="27"/>
      <c r="FA178" s="27"/>
      <c r="FB178" s="27"/>
      <c r="FC178" s="27"/>
      <c r="FD178" s="27"/>
      <c r="FE178" s="27"/>
      <c r="FF178" s="27"/>
      <c r="FG178" s="27"/>
      <c r="FH178" s="27"/>
      <c r="FI178" s="27"/>
      <c r="FJ178" s="27"/>
      <c r="FK178" s="27"/>
      <c r="FL178" s="27"/>
      <c r="FM178" s="27"/>
      <c r="FN178" s="27"/>
      <c r="FO178" s="27"/>
      <c r="FP178" s="27"/>
      <c r="FQ178" s="27"/>
      <c r="FR178" s="27"/>
      <c r="FS178" s="27"/>
      <c r="FT178" s="27"/>
      <c r="FU178" s="27"/>
      <c r="FV178" s="27"/>
      <c r="FW178" s="27"/>
      <c r="FX178" s="27"/>
      <c r="FY178" s="27"/>
      <c r="FZ178" s="27"/>
      <c r="GA178" s="27"/>
      <c r="GB178" s="27"/>
      <c r="GC178" s="27"/>
      <c r="GD178" s="27"/>
      <c r="GE178" s="27"/>
      <c r="GF178" s="27"/>
      <c r="GG178" s="27"/>
      <c r="GH178" s="27"/>
      <c r="GI178" s="27"/>
      <c r="GJ178" s="27"/>
      <c r="GK178" s="27"/>
      <c r="GL178" s="27"/>
      <c r="GM178" s="27"/>
      <c r="GN178" s="27"/>
      <c r="GO178" s="27"/>
      <c r="GP178" s="27"/>
      <c r="GQ178" s="27"/>
      <c r="GR178" s="27"/>
      <c r="GS178" s="27"/>
      <c r="GT178" s="27"/>
      <c r="GU178" s="27"/>
      <c r="GV178" s="27"/>
      <c r="GW178" s="27"/>
      <c r="GX178" s="27"/>
      <c r="GY178" s="27"/>
      <c r="GZ178" s="27"/>
      <c r="HA178" s="27"/>
      <c r="HB178" s="27"/>
      <c r="HC178" s="27"/>
      <c r="HD178" s="27"/>
      <c r="HE178" s="27"/>
      <c r="HF178" s="27"/>
      <c r="HG178" s="27"/>
      <c r="HH178" s="27"/>
      <c r="HI178" s="27"/>
      <c r="HJ178" s="27"/>
      <c r="HK178" s="27"/>
      <c r="HL178" s="27"/>
      <c r="HM178" s="27"/>
      <c r="HN178" s="27"/>
      <c r="HO178" s="27"/>
      <c r="HP178" s="27"/>
      <c r="HQ178" s="27"/>
      <c r="HR178" s="27"/>
      <c r="HS178" s="27"/>
      <c r="HT178" s="27"/>
      <c r="HU178" s="27"/>
      <c r="HV178" s="27"/>
      <c r="HW178" s="27"/>
      <c r="HX178" s="27"/>
      <c r="HY178" s="27"/>
      <c r="HZ178" s="27"/>
      <c r="IA178" s="27"/>
      <c r="IB178" s="27"/>
      <c r="IC178" s="27"/>
      <c r="ID178" s="27"/>
      <c r="IE178" s="27"/>
      <c r="IF178" s="27"/>
      <c r="IG178" s="27"/>
      <c r="IH178" s="27"/>
      <c r="II178" s="27"/>
      <c r="IJ178" s="27"/>
      <c r="IK178" s="27"/>
      <c r="IL178" s="27"/>
      <c r="IM178" s="27"/>
      <c r="IN178" s="27"/>
      <c r="IO178" s="27"/>
      <c r="IP178" s="27"/>
      <c r="IQ178" s="27"/>
      <c r="IR178" s="27"/>
    </row>
    <row r="179" spans="1:252" s="7" customFormat="1" ht="36" customHeight="1" x14ac:dyDescent="0.2">
      <c r="A179" s="21" t="s">
        <v>99</v>
      </c>
      <c r="B179" s="22" t="s">
        <v>100</v>
      </c>
      <c r="C179" s="29" t="s">
        <v>47</v>
      </c>
      <c r="D179" s="29" t="s">
        <v>193</v>
      </c>
      <c r="E179" s="28" t="s">
        <v>49</v>
      </c>
      <c r="F179" s="28" t="s">
        <v>194</v>
      </c>
      <c r="G179" s="29" t="s">
        <v>42</v>
      </c>
      <c r="H179" s="29" t="s">
        <v>54</v>
      </c>
      <c r="I179" s="28" t="s">
        <v>55</v>
      </c>
      <c r="J179" s="29" t="s">
        <v>51</v>
      </c>
      <c r="K179" s="61">
        <v>0</v>
      </c>
      <c r="L179" s="51">
        <v>515000</v>
      </c>
      <c r="M179" s="51">
        <v>0</v>
      </c>
      <c r="N179" s="51">
        <v>0</v>
      </c>
      <c r="O179" s="51">
        <f t="shared" si="8"/>
        <v>515000</v>
      </c>
      <c r="P179" s="51"/>
      <c r="Q179" s="51"/>
      <c r="R179" s="51"/>
      <c r="S179" s="51">
        <v>241115.87</v>
      </c>
      <c r="T179" s="51">
        <v>241115.87</v>
      </c>
      <c r="U179" s="51">
        <v>142101.13</v>
      </c>
      <c r="V179" s="51"/>
      <c r="W179" s="51"/>
      <c r="X179" s="52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  <c r="DY179" s="27"/>
      <c r="DZ179" s="27"/>
      <c r="EA179" s="27"/>
      <c r="EB179" s="27"/>
      <c r="EC179" s="27"/>
      <c r="ED179" s="27"/>
      <c r="EE179" s="27"/>
      <c r="EF179" s="27"/>
      <c r="EG179" s="27"/>
      <c r="EH179" s="27"/>
      <c r="EI179" s="27"/>
      <c r="EJ179" s="27"/>
      <c r="EK179" s="27"/>
      <c r="EL179" s="27"/>
      <c r="EM179" s="27"/>
      <c r="EN179" s="27"/>
      <c r="EO179" s="27"/>
      <c r="EP179" s="27"/>
      <c r="EQ179" s="27"/>
      <c r="ER179" s="27"/>
      <c r="ES179" s="27"/>
      <c r="ET179" s="27"/>
      <c r="EU179" s="27"/>
      <c r="EV179" s="27"/>
      <c r="EW179" s="27"/>
      <c r="EX179" s="27"/>
      <c r="EY179" s="27"/>
      <c r="EZ179" s="27"/>
      <c r="FA179" s="27"/>
      <c r="FB179" s="27"/>
      <c r="FC179" s="27"/>
      <c r="FD179" s="27"/>
      <c r="FE179" s="27"/>
      <c r="FF179" s="27"/>
      <c r="FG179" s="27"/>
      <c r="FH179" s="27"/>
      <c r="FI179" s="27"/>
      <c r="FJ179" s="27"/>
      <c r="FK179" s="27"/>
      <c r="FL179" s="27"/>
      <c r="FM179" s="27"/>
      <c r="FN179" s="27"/>
      <c r="FO179" s="27"/>
      <c r="FP179" s="27"/>
      <c r="FQ179" s="27"/>
      <c r="FR179" s="27"/>
      <c r="FS179" s="27"/>
      <c r="FT179" s="27"/>
      <c r="FU179" s="27"/>
      <c r="FV179" s="27"/>
      <c r="FW179" s="27"/>
      <c r="FX179" s="27"/>
      <c r="FY179" s="27"/>
      <c r="FZ179" s="27"/>
      <c r="GA179" s="27"/>
      <c r="GB179" s="27"/>
      <c r="GC179" s="27"/>
      <c r="GD179" s="27"/>
      <c r="GE179" s="27"/>
      <c r="GF179" s="27"/>
      <c r="GG179" s="27"/>
      <c r="GH179" s="27"/>
      <c r="GI179" s="27"/>
      <c r="GJ179" s="27"/>
      <c r="GK179" s="27"/>
      <c r="GL179" s="27"/>
      <c r="GM179" s="27"/>
      <c r="GN179" s="27"/>
      <c r="GO179" s="27"/>
      <c r="GP179" s="27"/>
      <c r="GQ179" s="27"/>
      <c r="GR179" s="27"/>
      <c r="GS179" s="27"/>
      <c r="GT179" s="27"/>
      <c r="GU179" s="27"/>
      <c r="GV179" s="27"/>
      <c r="GW179" s="27"/>
      <c r="GX179" s="27"/>
      <c r="GY179" s="27"/>
      <c r="GZ179" s="27"/>
      <c r="HA179" s="27"/>
      <c r="HB179" s="27"/>
      <c r="HC179" s="27"/>
      <c r="HD179" s="27"/>
      <c r="HE179" s="27"/>
      <c r="HF179" s="27"/>
      <c r="HG179" s="27"/>
      <c r="HH179" s="27"/>
      <c r="HI179" s="27"/>
      <c r="HJ179" s="27"/>
      <c r="HK179" s="27"/>
      <c r="HL179" s="27"/>
      <c r="HM179" s="27"/>
      <c r="HN179" s="27"/>
      <c r="HO179" s="27"/>
      <c r="HP179" s="27"/>
      <c r="HQ179" s="27"/>
      <c r="HR179" s="27"/>
      <c r="HS179" s="27"/>
      <c r="HT179" s="27"/>
      <c r="HU179" s="27"/>
      <c r="HV179" s="27"/>
      <c r="HW179" s="27"/>
      <c r="HX179" s="27"/>
      <c r="HY179" s="27"/>
      <c r="HZ179" s="27"/>
      <c r="IA179" s="27"/>
      <c r="IB179" s="27"/>
      <c r="IC179" s="27"/>
      <c r="ID179" s="27"/>
      <c r="IE179" s="27"/>
      <c r="IF179" s="27"/>
      <c r="IG179" s="27"/>
      <c r="IH179" s="27"/>
      <c r="II179" s="27"/>
      <c r="IJ179" s="27"/>
      <c r="IK179" s="27"/>
      <c r="IL179" s="27"/>
      <c r="IM179" s="27"/>
      <c r="IN179" s="27"/>
      <c r="IO179" s="27"/>
      <c r="IP179" s="27"/>
      <c r="IQ179" s="27"/>
      <c r="IR179" s="27"/>
    </row>
    <row r="180" spans="1:252" s="7" customFormat="1" ht="36" customHeight="1" x14ac:dyDescent="0.2">
      <c r="A180" s="21" t="s">
        <v>99</v>
      </c>
      <c r="B180" s="22" t="s">
        <v>100</v>
      </c>
      <c r="C180" s="29" t="s">
        <v>47</v>
      </c>
      <c r="D180" s="29" t="s">
        <v>193</v>
      </c>
      <c r="E180" s="28" t="s">
        <v>49</v>
      </c>
      <c r="F180" s="28" t="s">
        <v>194</v>
      </c>
      <c r="G180" s="29" t="s">
        <v>42</v>
      </c>
      <c r="H180" s="62" t="s">
        <v>56</v>
      </c>
      <c r="I180" s="65" t="s">
        <v>57</v>
      </c>
      <c r="J180" s="29" t="s">
        <v>51</v>
      </c>
      <c r="K180" s="61">
        <v>0</v>
      </c>
      <c r="L180" s="51">
        <v>20466.38</v>
      </c>
      <c r="M180" s="51">
        <v>0</v>
      </c>
      <c r="N180" s="51">
        <v>0</v>
      </c>
      <c r="O180" s="51">
        <f t="shared" si="8"/>
        <v>20466.38</v>
      </c>
      <c r="P180" s="51"/>
      <c r="Q180" s="51"/>
      <c r="R180" s="51"/>
      <c r="S180" s="51">
        <v>7359</v>
      </c>
      <c r="T180" s="51">
        <v>7359</v>
      </c>
      <c r="U180" s="51">
        <v>6570</v>
      </c>
      <c r="V180" s="51"/>
      <c r="W180" s="51"/>
      <c r="X180" s="52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  <c r="GW180" s="27"/>
      <c r="GX180" s="27"/>
      <c r="GY180" s="27"/>
      <c r="GZ180" s="27"/>
      <c r="HA180" s="27"/>
      <c r="HB180" s="27"/>
      <c r="HC180" s="27"/>
      <c r="HD180" s="27"/>
      <c r="HE180" s="27"/>
      <c r="HF180" s="27"/>
      <c r="HG180" s="27"/>
      <c r="HH180" s="27"/>
      <c r="HI180" s="27"/>
      <c r="HJ180" s="27"/>
      <c r="HK180" s="27"/>
      <c r="HL180" s="27"/>
      <c r="HM180" s="27"/>
      <c r="HN180" s="27"/>
      <c r="HO180" s="27"/>
      <c r="HP180" s="27"/>
      <c r="HQ180" s="27"/>
      <c r="HR180" s="27"/>
      <c r="HS180" s="27"/>
      <c r="HT180" s="27"/>
      <c r="HU180" s="27"/>
      <c r="HV180" s="27"/>
      <c r="HW180" s="27"/>
      <c r="HX180" s="27"/>
      <c r="HY180" s="27"/>
      <c r="HZ180" s="27"/>
      <c r="IA180" s="27"/>
      <c r="IB180" s="27"/>
      <c r="IC180" s="27"/>
      <c r="ID180" s="27"/>
      <c r="IE180" s="27"/>
      <c r="IF180" s="27"/>
      <c r="IG180" s="27"/>
      <c r="IH180" s="27"/>
      <c r="II180" s="27"/>
      <c r="IJ180" s="27"/>
      <c r="IK180" s="27"/>
      <c r="IL180" s="27"/>
      <c r="IM180" s="27"/>
      <c r="IN180" s="27"/>
      <c r="IO180" s="27"/>
      <c r="IP180" s="27"/>
      <c r="IQ180" s="27"/>
      <c r="IR180" s="27"/>
    </row>
    <row r="181" spans="1:252" s="7" customFormat="1" ht="36" customHeight="1" x14ac:dyDescent="0.2">
      <c r="A181" s="21" t="s">
        <v>99</v>
      </c>
      <c r="B181" s="22" t="s">
        <v>100</v>
      </c>
      <c r="C181" s="29" t="s">
        <v>47</v>
      </c>
      <c r="D181" s="29" t="s">
        <v>193</v>
      </c>
      <c r="E181" s="28" t="s">
        <v>49</v>
      </c>
      <c r="F181" s="28" t="s">
        <v>194</v>
      </c>
      <c r="G181" s="29" t="s">
        <v>42</v>
      </c>
      <c r="H181" s="29" t="s">
        <v>179</v>
      </c>
      <c r="I181" s="28" t="s">
        <v>180</v>
      </c>
      <c r="J181" s="29" t="s">
        <v>51</v>
      </c>
      <c r="K181" s="61">
        <v>0</v>
      </c>
      <c r="L181" s="51">
        <v>2442</v>
      </c>
      <c r="M181" s="51">
        <v>0</v>
      </c>
      <c r="N181" s="51">
        <v>0</v>
      </c>
      <c r="O181" s="51">
        <f t="shared" si="8"/>
        <v>2442</v>
      </c>
      <c r="P181" s="51"/>
      <c r="Q181" s="51"/>
      <c r="R181" s="51"/>
      <c r="S181" s="51">
        <v>0</v>
      </c>
      <c r="T181" s="51">
        <v>0</v>
      </c>
      <c r="U181" s="51">
        <v>0</v>
      </c>
      <c r="V181" s="51"/>
      <c r="W181" s="51"/>
      <c r="X181" s="52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  <c r="HL181" s="27"/>
      <c r="HM181" s="27"/>
      <c r="HN181" s="27"/>
      <c r="HO181" s="27"/>
      <c r="HP181" s="27"/>
      <c r="HQ181" s="27"/>
      <c r="HR181" s="27"/>
      <c r="HS181" s="27"/>
      <c r="HT181" s="27"/>
      <c r="HU181" s="27"/>
      <c r="HV181" s="27"/>
      <c r="HW181" s="27"/>
      <c r="HX181" s="27"/>
      <c r="HY181" s="27"/>
      <c r="HZ181" s="27"/>
      <c r="IA181" s="27"/>
      <c r="IB181" s="27"/>
      <c r="IC181" s="27"/>
      <c r="ID181" s="27"/>
      <c r="IE181" s="27"/>
      <c r="IF181" s="27"/>
      <c r="IG181" s="27"/>
      <c r="IH181" s="27"/>
      <c r="II181" s="27"/>
      <c r="IJ181" s="27"/>
      <c r="IK181" s="27"/>
      <c r="IL181" s="27"/>
      <c r="IM181" s="27"/>
      <c r="IN181" s="27"/>
      <c r="IO181" s="27"/>
      <c r="IP181" s="27"/>
      <c r="IQ181" s="27"/>
      <c r="IR181" s="27"/>
    </row>
    <row r="182" spans="1:252" s="7" customFormat="1" ht="36" customHeight="1" x14ac:dyDescent="0.2">
      <c r="A182" s="21" t="s">
        <v>99</v>
      </c>
      <c r="B182" s="22" t="s">
        <v>100</v>
      </c>
      <c r="C182" s="29" t="s">
        <v>47</v>
      </c>
      <c r="D182" s="29" t="s">
        <v>195</v>
      </c>
      <c r="E182" s="28" t="s">
        <v>49</v>
      </c>
      <c r="F182" s="28" t="s">
        <v>196</v>
      </c>
      <c r="G182" s="29" t="s">
        <v>42</v>
      </c>
      <c r="H182" s="29" t="s">
        <v>52</v>
      </c>
      <c r="I182" s="28" t="s">
        <v>53</v>
      </c>
      <c r="J182" s="29" t="s">
        <v>51</v>
      </c>
      <c r="K182" s="61">
        <v>68769</v>
      </c>
      <c r="L182" s="51">
        <v>0</v>
      </c>
      <c r="M182" s="51">
        <v>0</v>
      </c>
      <c r="N182" s="51">
        <v>0</v>
      </c>
      <c r="O182" s="51">
        <f t="shared" si="8"/>
        <v>68769</v>
      </c>
      <c r="P182" s="51"/>
      <c r="Q182" s="51"/>
      <c r="R182" s="51"/>
      <c r="S182" s="51"/>
      <c r="T182" s="51"/>
      <c r="U182" s="51"/>
      <c r="V182" s="51">
        <v>0</v>
      </c>
      <c r="W182" s="51">
        <v>0</v>
      </c>
      <c r="X182" s="52">
        <v>0</v>
      </c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  <c r="HL182" s="27"/>
      <c r="HM182" s="27"/>
      <c r="HN182" s="27"/>
      <c r="HO182" s="27"/>
      <c r="HP182" s="27"/>
      <c r="HQ182" s="27"/>
      <c r="HR182" s="27"/>
      <c r="HS182" s="27"/>
      <c r="HT182" s="27"/>
      <c r="HU182" s="27"/>
      <c r="HV182" s="27"/>
      <c r="HW182" s="27"/>
      <c r="HX182" s="27"/>
      <c r="HY182" s="27"/>
      <c r="HZ182" s="27"/>
      <c r="IA182" s="27"/>
      <c r="IB182" s="27"/>
      <c r="IC182" s="27"/>
      <c r="ID182" s="27"/>
      <c r="IE182" s="27"/>
      <c r="IF182" s="27"/>
      <c r="IG182" s="27"/>
      <c r="IH182" s="27"/>
      <c r="II182" s="27"/>
      <c r="IJ182" s="27"/>
      <c r="IK182" s="27"/>
      <c r="IL182" s="27"/>
      <c r="IM182" s="27"/>
      <c r="IN182" s="27"/>
      <c r="IO182" s="27"/>
      <c r="IP182" s="27"/>
      <c r="IQ182" s="27"/>
      <c r="IR182" s="27"/>
    </row>
    <row r="183" spans="1:252" s="7" customFormat="1" ht="36" customHeight="1" x14ac:dyDescent="0.2">
      <c r="A183" s="21" t="s">
        <v>99</v>
      </c>
      <c r="B183" s="22" t="s">
        <v>100</v>
      </c>
      <c r="C183" s="29" t="s">
        <v>47</v>
      </c>
      <c r="D183" s="29" t="s">
        <v>195</v>
      </c>
      <c r="E183" s="28" t="s">
        <v>49</v>
      </c>
      <c r="F183" s="28" t="s">
        <v>196</v>
      </c>
      <c r="G183" s="29" t="s">
        <v>42</v>
      </c>
      <c r="H183" s="29" t="s">
        <v>103</v>
      </c>
      <c r="I183" s="28" t="s">
        <v>104</v>
      </c>
      <c r="J183" s="29" t="s">
        <v>51</v>
      </c>
      <c r="K183" s="61">
        <v>13477507</v>
      </c>
      <c r="L183" s="51">
        <v>1225000</v>
      </c>
      <c r="M183" s="51">
        <v>0</v>
      </c>
      <c r="N183" s="51">
        <v>-1661605.24</v>
      </c>
      <c r="O183" s="51">
        <f t="shared" si="8"/>
        <v>13040901.76</v>
      </c>
      <c r="P183" s="51"/>
      <c r="Q183" s="51"/>
      <c r="R183" s="51"/>
      <c r="S183" s="51"/>
      <c r="T183" s="51"/>
      <c r="U183" s="51"/>
      <c r="V183" s="51">
        <v>12154046.140000001</v>
      </c>
      <c r="W183" s="51">
        <v>12154046.140000001</v>
      </c>
      <c r="X183" s="52">
        <v>12009343.619999999</v>
      </c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  <c r="EA183" s="27"/>
      <c r="EB183" s="27"/>
      <c r="EC183" s="27"/>
      <c r="ED183" s="27"/>
      <c r="EE183" s="27"/>
      <c r="EF183" s="27"/>
      <c r="EG183" s="27"/>
      <c r="EH183" s="27"/>
      <c r="EI183" s="27"/>
      <c r="EJ183" s="27"/>
      <c r="EK183" s="27"/>
      <c r="EL183" s="27"/>
      <c r="EM183" s="27"/>
      <c r="EN183" s="27"/>
      <c r="EO183" s="27"/>
      <c r="EP183" s="27"/>
      <c r="EQ183" s="27"/>
      <c r="ER183" s="27"/>
      <c r="ES183" s="27"/>
      <c r="ET183" s="27"/>
      <c r="EU183" s="27"/>
      <c r="EV183" s="27"/>
      <c r="EW183" s="27"/>
      <c r="EX183" s="27"/>
      <c r="EY183" s="27"/>
      <c r="EZ183" s="27"/>
      <c r="FA183" s="27"/>
      <c r="FB183" s="27"/>
      <c r="FC183" s="27"/>
      <c r="FD183" s="27"/>
      <c r="FE183" s="27"/>
      <c r="FF183" s="27"/>
      <c r="FG183" s="27"/>
      <c r="FH183" s="27"/>
      <c r="FI183" s="27"/>
      <c r="FJ183" s="27"/>
      <c r="FK183" s="27"/>
      <c r="FL183" s="27"/>
      <c r="FM183" s="27"/>
      <c r="FN183" s="27"/>
      <c r="FO183" s="27"/>
      <c r="FP183" s="27"/>
      <c r="FQ183" s="27"/>
      <c r="FR183" s="27"/>
      <c r="FS183" s="27"/>
      <c r="FT183" s="27"/>
      <c r="FU183" s="27"/>
      <c r="FV183" s="27"/>
      <c r="FW183" s="27"/>
      <c r="FX183" s="27"/>
      <c r="FY183" s="27"/>
      <c r="FZ183" s="27"/>
      <c r="GA183" s="27"/>
      <c r="GB183" s="27"/>
      <c r="GC183" s="27"/>
      <c r="GD183" s="27"/>
      <c r="GE183" s="27"/>
      <c r="GF183" s="27"/>
      <c r="GG183" s="27"/>
      <c r="GH183" s="27"/>
      <c r="GI183" s="27"/>
      <c r="GJ183" s="27"/>
      <c r="GK183" s="27"/>
      <c r="GL183" s="27"/>
      <c r="GM183" s="27"/>
      <c r="GN183" s="27"/>
      <c r="GO183" s="27"/>
      <c r="GP183" s="27"/>
      <c r="GQ183" s="27"/>
      <c r="GR183" s="27"/>
      <c r="GS183" s="27"/>
      <c r="GT183" s="27"/>
      <c r="GU183" s="27"/>
      <c r="GV183" s="27"/>
      <c r="GW183" s="27"/>
      <c r="GX183" s="27"/>
      <c r="GY183" s="27"/>
      <c r="GZ183" s="27"/>
      <c r="HA183" s="27"/>
      <c r="HB183" s="27"/>
      <c r="HC183" s="27"/>
      <c r="HD183" s="27"/>
      <c r="HE183" s="27"/>
      <c r="HF183" s="27"/>
      <c r="HG183" s="27"/>
      <c r="HH183" s="27"/>
      <c r="HI183" s="27"/>
      <c r="HJ183" s="27"/>
      <c r="HK183" s="27"/>
      <c r="HL183" s="27"/>
      <c r="HM183" s="27"/>
      <c r="HN183" s="27"/>
      <c r="HO183" s="27"/>
      <c r="HP183" s="27"/>
      <c r="HQ183" s="27"/>
      <c r="HR183" s="27"/>
      <c r="HS183" s="27"/>
      <c r="HT183" s="27"/>
      <c r="HU183" s="27"/>
      <c r="HV183" s="27"/>
      <c r="HW183" s="27"/>
      <c r="HX183" s="27"/>
      <c r="HY183" s="27"/>
      <c r="HZ183" s="27"/>
      <c r="IA183" s="27"/>
      <c r="IB183" s="27"/>
      <c r="IC183" s="27"/>
      <c r="ID183" s="27"/>
      <c r="IE183" s="27"/>
      <c r="IF183" s="27"/>
      <c r="IG183" s="27"/>
      <c r="IH183" s="27"/>
      <c r="II183" s="27"/>
      <c r="IJ183" s="27"/>
      <c r="IK183" s="27"/>
      <c r="IL183" s="27"/>
      <c r="IM183" s="27"/>
      <c r="IN183" s="27"/>
      <c r="IO183" s="27"/>
      <c r="IP183" s="27"/>
      <c r="IQ183" s="27"/>
      <c r="IR183" s="27"/>
    </row>
    <row r="184" spans="1:252" s="7" customFormat="1" ht="36" customHeight="1" x14ac:dyDescent="0.2">
      <c r="A184" s="21" t="s">
        <v>99</v>
      </c>
      <c r="B184" s="22" t="s">
        <v>100</v>
      </c>
      <c r="C184" s="29" t="s">
        <v>47</v>
      </c>
      <c r="D184" s="29" t="s">
        <v>195</v>
      </c>
      <c r="E184" s="28" t="s">
        <v>49</v>
      </c>
      <c r="F184" s="28" t="s">
        <v>196</v>
      </c>
      <c r="G184" s="29" t="s">
        <v>42</v>
      </c>
      <c r="H184" s="29" t="s">
        <v>54</v>
      </c>
      <c r="I184" s="28" t="s">
        <v>55</v>
      </c>
      <c r="J184" s="29" t="s">
        <v>51</v>
      </c>
      <c r="K184" s="51">
        <v>0</v>
      </c>
      <c r="L184" s="51">
        <v>430000</v>
      </c>
      <c r="M184" s="51">
        <v>0</v>
      </c>
      <c r="N184" s="51">
        <v>0</v>
      </c>
      <c r="O184" s="51">
        <f t="shared" si="8"/>
        <v>430000</v>
      </c>
      <c r="P184" s="51"/>
      <c r="Q184" s="51"/>
      <c r="R184" s="51"/>
      <c r="S184" s="51"/>
      <c r="T184" s="51"/>
      <c r="U184" s="51"/>
      <c r="V184" s="51">
        <v>344906.62</v>
      </c>
      <c r="W184" s="51">
        <v>344906.62</v>
      </c>
      <c r="X184" s="52">
        <v>344906.62</v>
      </c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  <c r="DY184" s="27"/>
      <c r="DZ184" s="27"/>
      <c r="EA184" s="27"/>
      <c r="EB184" s="27"/>
      <c r="EC184" s="27"/>
      <c r="ED184" s="27"/>
      <c r="EE184" s="27"/>
      <c r="EF184" s="27"/>
      <c r="EG184" s="27"/>
      <c r="EH184" s="27"/>
      <c r="EI184" s="27"/>
      <c r="EJ184" s="27"/>
      <c r="EK184" s="27"/>
      <c r="EL184" s="27"/>
      <c r="EM184" s="27"/>
      <c r="EN184" s="27"/>
      <c r="EO184" s="27"/>
      <c r="EP184" s="27"/>
      <c r="EQ184" s="27"/>
      <c r="ER184" s="27"/>
      <c r="ES184" s="27"/>
      <c r="ET184" s="27"/>
      <c r="EU184" s="27"/>
      <c r="EV184" s="27"/>
      <c r="EW184" s="27"/>
      <c r="EX184" s="27"/>
      <c r="EY184" s="27"/>
      <c r="EZ184" s="27"/>
      <c r="FA184" s="27"/>
      <c r="FB184" s="27"/>
      <c r="FC184" s="27"/>
      <c r="FD184" s="27"/>
      <c r="FE184" s="27"/>
      <c r="FF184" s="27"/>
      <c r="FG184" s="27"/>
      <c r="FH184" s="27"/>
      <c r="FI184" s="27"/>
      <c r="FJ184" s="27"/>
      <c r="FK184" s="27"/>
      <c r="FL184" s="27"/>
      <c r="FM184" s="27"/>
      <c r="FN184" s="27"/>
      <c r="FO184" s="27"/>
      <c r="FP184" s="27"/>
      <c r="FQ184" s="27"/>
      <c r="FR184" s="27"/>
      <c r="FS184" s="27"/>
      <c r="FT184" s="27"/>
      <c r="FU184" s="27"/>
      <c r="FV184" s="27"/>
      <c r="FW184" s="27"/>
      <c r="FX184" s="27"/>
      <c r="FY184" s="27"/>
      <c r="FZ184" s="27"/>
      <c r="GA184" s="27"/>
      <c r="GB184" s="27"/>
      <c r="GC184" s="27"/>
      <c r="GD184" s="27"/>
      <c r="GE184" s="27"/>
      <c r="GF184" s="27"/>
      <c r="GG184" s="27"/>
      <c r="GH184" s="27"/>
      <c r="GI184" s="27"/>
      <c r="GJ184" s="27"/>
      <c r="GK184" s="27"/>
      <c r="GL184" s="27"/>
      <c r="GM184" s="27"/>
      <c r="GN184" s="27"/>
      <c r="GO184" s="27"/>
      <c r="GP184" s="27"/>
      <c r="GQ184" s="27"/>
      <c r="GR184" s="27"/>
      <c r="GS184" s="27"/>
      <c r="GT184" s="27"/>
      <c r="GU184" s="27"/>
      <c r="GV184" s="27"/>
      <c r="GW184" s="27"/>
      <c r="GX184" s="27"/>
      <c r="GY184" s="27"/>
      <c r="GZ184" s="27"/>
      <c r="HA184" s="27"/>
      <c r="HB184" s="27"/>
      <c r="HC184" s="27"/>
      <c r="HD184" s="27"/>
      <c r="HE184" s="27"/>
      <c r="HF184" s="27"/>
      <c r="HG184" s="27"/>
      <c r="HH184" s="27"/>
      <c r="HI184" s="27"/>
      <c r="HJ184" s="27"/>
      <c r="HK184" s="27"/>
      <c r="HL184" s="27"/>
      <c r="HM184" s="27"/>
      <c r="HN184" s="27"/>
      <c r="HO184" s="27"/>
      <c r="HP184" s="27"/>
      <c r="HQ184" s="27"/>
      <c r="HR184" s="27"/>
      <c r="HS184" s="27"/>
      <c r="HT184" s="27"/>
      <c r="HU184" s="27"/>
      <c r="HV184" s="27"/>
      <c r="HW184" s="27"/>
      <c r="HX184" s="27"/>
      <c r="HY184" s="27"/>
      <c r="HZ184" s="27"/>
      <c r="IA184" s="27"/>
      <c r="IB184" s="27"/>
      <c r="IC184" s="27"/>
      <c r="ID184" s="27"/>
      <c r="IE184" s="27"/>
      <c r="IF184" s="27"/>
      <c r="IG184" s="27"/>
      <c r="IH184" s="27"/>
      <c r="II184" s="27"/>
      <c r="IJ184" s="27"/>
      <c r="IK184" s="27"/>
      <c r="IL184" s="27"/>
      <c r="IM184" s="27"/>
      <c r="IN184" s="27"/>
      <c r="IO184" s="27"/>
      <c r="IP184" s="27"/>
      <c r="IQ184" s="27"/>
      <c r="IR184" s="27"/>
    </row>
    <row r="185" spans="1:252" s="7" customFormat="1" ht="36" customHeight="1" x14ac:dyDescent="0.2">
      <c r="A185" s="21" t="s">
        <v>99</v>
      </c>
      <c r="B185" s="22" t="s">
        <v>100</v>
      </c>
      <c r="C185" s="29" t="s">
        <v>47</v>
      </c>
      <c r="D185" s="29" t="s">
        <v>195</v>
      </c>
      <c r="E185" s="28" t="s">
        <v>49</v>
      </c>
      <c r="F185" s="28" t="s">
        <v>196</v>
      </c>
      <c r="G185" s="29" t="s">
        <v>42</v>
      </c>
      <c r="H185" s="62" t="s">
        <v>56</v>
      </c>
      <c r="I185" s="65" t="s">
        <v>57</v>
      </c>
      <c r="J185" s="29" t="s">
        <v>51</v>
      </c>
      <c r="K185" s="51">
        <v>0</v>
      </c>
      <c r="L185" s="51">
        <v>1565838.97</v>
      </c>
      <c r="M185" s="51">
        <v>0</v>
      </c>
      <c r="N185" s="51">
        <v>0</v>
      </c>
      <c r="O185" s="51">
        <f t="shared" si="8"/>
        <v>1565838.97</v>
      </c>
      <c r="P185" s="51"/>
      <c r="Q185" s="51"/>
      <c r="R185" s="51"/>
      <c r="S185" s="51"/>
      <c r="T185" s="51"/>
      <c r="U185" s="51"/>
      <c r="V185" s="51">
        <v>867343.42</v>
      </c>
      <c r="W185" s="51">
        <v>867343.42</v>
      </c>
      <c r="X185" s="52">
        <v>866817.42</v>
      </c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7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  <c r="GG185" s="27"/>
      <c r="GH185" s="27"/>
      <c r="GI185" s="27"/>
      <c r="GJ185" s="27"/>
      <c r="GK185" s="27"/>
      <c r="GL185" s="27"/>
      <c r="GM185" s="27"/>
      <c r="GN185" s="27"/>
      <c r="GO185" s="27"/>
      <c r="GP185" s="27"/>
      <c r="GQ185" s="27"/>
      <c r="GR185" s="27"/>
      <c r="GS185" s="27"/>
      <c r="GT185" s="27"/>
      <c r="GU185" s="27"/>
      <c r="GV185" s="27"/>
      <c r="GW185" s="27"/>
      <c r="GX185" s="27"/>
      <c r="GY185" s="27"/>
      <c r="GZ185" s="27"/>
      <c r="HA185" s="27"/>
      <c r="HB185" s="27"/>
      <c r="HC185" s="27"/>
      <c r="HD185" s="27"/>
      <c r="HE185" s="27"/>
      <c r="HF185" s="27"/>
      <c r="HG185" s="27"/>
      <c r="HH185" s="27"/>
      <c r="HI185" s="27"/>
      <c r="HJ185" s="27"/>
      <c r="HK185" s="27"/>
      <c r="HL185" s="27"/>
      <c r="HM185" s="27"/>
      <c r="HN185" s="27"/>
      <c r="HO185" s="27"/>
      <c r="HP185" s="27"/>
      <c r="HQ185" s="27"/>
      <c r="HR185" s="27"/>
      <c r="HS185" s="27"/>
      <c r="HT185" s="27"/>
      <c r="HU185" s="27"/>
      <c r="HV185" s="27"/>
      <c r="HW185" s="27"/>
      <c r="HX185" s="27"/>
      <c r="HY185" s="27"/>
      <c r="HZ185" s="27"/>
      <c r="IA185" s="27"/>
      <c r="IB185" s="27"/>
      <c r="IC185" s="27"/>
      <c r="ID185" s="27"/>
      <c r="IE185" s="27"/>
      <c r="IF185" s="27"/>
      <c r="IG185" s="27"/>
      <c r="IH185" s="27"/>
      <c r="II185" s="27"/>
      <c r="IJ185" s="27"/>
      <c r="IK185" s="27"/>
      <c r="IL185" s="27"/>
      <c r="IM185" s="27"/>
      <c r="IN185" s="27"/>
      <c r="IO185" s="27"/>
      <c r="IP185" s="27"/>
      <c r="IQ185" s="27"/>
      <c r="IR185" s="27"/>
    </row>
    <row r="186" spans="1:252" s="7" customFormat="1" ht="36" customHeight="1" x14ac:dyDescent="0.2">
      <c r="A186" s="21" t="s">
        <v>99</v>
      </c>
      <c r="B186" s="22" t="s">
        <v>100</v>
      </c>
      <c r="C186" s="29" t="s">
        <v>47</v>
      </c>
      <c r="D186" s="29" t="s">
        <v>195</v>
      </c>
      <c r="E186" s="28" t="s">
        <v>49</v>
      </c>
      <c r="F186" s="28" t="s">
        <v>196</v>
      </c>
      <c r="G186" s="29" t="s">
        <v>42</v>
      </c>
      <c r="H186" s="62" t="s">
        <v>136</v>
      </c>
      <c r="I186" s="63" t="s">
        <v>137</v>
      </c>
      <c r="J186" s="29" t="s">
        <v>51</v>
      </c>
      <c r="K186" s="51">
        <v>0</v>
      </c>
      <c r="L186" s="51">
        <v>1155000</v>
      </c>
      <c r="M186" s="51">
        <v>0</v>
      </c>
      <c r="N186" s="51">
        <v>0</v>
      </c>
      <c r="O186" s="51">
        <f t="shared" si="8"/>
        <v>1155000</v>
      </c>
      <c r="P186" s="51"/>
      <c r="Q186" s="51"/>
      <c r="R186" s="51"/>
      <c r="S186" s="51"/>
      <c r="T186" s="51"/>
      <c r="U186" s="51"/>
      <c r="V186" s="51">
        <v>1044873.31</v>
      </c>
      <c r="W186" s="51">
        <v>1044873.31</v>
      </c>
      <c r="X186" s="52">
        <v>1044873.31</v>
      </c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  <c r="DY186" s="27"/>
      <c r="DZ186" s="27"/>
      <c r="EA186" s="27"/>
      <c r="EB186" s="27"/>
      <c r="EC186" s="27"/>
      <c r="ED186" s="27"/>
      <c r="EE186" s="27"/>
      <c r="EF186" s="27"/>
      <c r="EG186" s="27"/>
      <c r="EH186" s="27"/>
      <c r="EI186" s="27"/>
      <c r="EJ186" s="27"/>
      <c r="EK186" s="27"/>
      <c r="EL186" s="27"/>
      <c r="EM186" s="27"/>
      <c r="EN186" s="27"/>
      <c r="EO186" s="27"/>
      <c r="EP186" s="27"/>
      <c r="EQ186" s="27"/>
      <c r="ER186" s="27"/>
      <c r="ES186" s="27"/>
      <c r="ET186" s="27"/>
      <c r="EU186" s="27"/>
      <c r="EV186" s="27"/>
      <c r="EW186" s="27"/>
      <c r="EX186" s="27"/>
      <c r="EY186" s="27"/>
      <c r="EZ186" s="27"/>
      <c r="FA186" s="27"/>
      <c r="FB186" s="27"/>
      <c r="FC186" s="27"/>
      <c r="FD186" s="27"/>
      <c r="FE186" s="27"/>
      <c r="FF186" s="27"/>
      <c r="FG186" s="27"/>
      <c r="FH186" s="27"/>
      <c r="FI186" s="27"/>
      <c r="FJ186" s="27"/>
      <c r="FK186" s="27"/>
      <c r="FL186" s="27"/>
      <c r="FM186" s="27"/>
      <c r="FN186" s="27"/>
      <c r="FO186" s="27"/>
      <c r="FP186" s="27"/>
      <c r="FQ186" s="27"/>
      <c r="FR186" s="27"/>
      <c r="FS186" s="27"/>
      <c r="FT186" s="27"/>
      <c r="FU186" s="27"/>
      <c r="FV186" s="27"/>
      <c r="FW186" s="27"/>
      <c r="FX186" s="27"/>
      <c r="FY186" s="27"/>
      <c r="FZ186" s="27"/>
      <c r="GA186" s="27"/>
      <c r="GB186" s="27"/>
      <c r="GC186" s="27"/>
      <c r="GD186" s="27"/>
      <c r="GE186" s="27"/>
      <c r="GF186" s="27"/>
      <c r="GG186" s="27"/>
      <c r="GH186" s="27"/>
      <c r="GI186" s="27"/>
      <c r="GJ186" s="27"/>
      <c r="GK186" s="27"/>
      <c r="GL186" s="27"/>
      <c r="GM186" s="27"/>
      <c r="GN186" s="27"/>
      <c r="GO186" s="27"/>
      <c r="GP186" s="27"/>
      <c r="GQ186" s="27"/>
      <c r="GR186" s="27"/>
      <c r="GS186" s="27"/>
      <c r="GT186" s="27"/>
      <c r="GU186" s="27"/>
      <c r="GV186" s="27"/>
      <c r="GW186" s="27"/>
      <c r="GX186" s="27"/>
      <c r="GY186" s="27"/>
      <c r="GZ186" s="27"/>
      <c r="HA186" s="27"/>
      <c r="HB186" s="27"/>
      <c r="HC186" s="27"/>
      <c r="HD186" s="27"/>
      <c r="HE186" s="27"/>
      <c r="HF186" s="27"/>
      <c r="HG186" s="27"/>
      <c r="HH186" s="27"/>
      <c r="HI186" s="27"/>
      <c r="HJ186" s="27"/>
      <c r="HK186" s="27"/>
      <c r="HL186" s="27"/>
      <c r="HM186" s="27"/>
      <c r="HN186" s="27"/>
      <c r="HO186" s="27"/>
      <c r="HP186" s="27"/>
      <c r="HQ186" s="27"/>
      <c r="HR186" s="27"/>
      <c r="HS186" s="27"/>
      <c r="HT186" s="27"/>
      <c r="HU186" s="27"/>
      <c r="HV186" s="27"/>
      <c r="HW186" s="27"/>
      <c r="HX186" s="27"/>
      <c r="HY186" s="27"/>
      <c r="HZ186" s="27"/>
      <c r="IA186" s="27"/>
      <c r="IB186" s="27"/>
      <c r="IC186" s="27"/>
      <c r="ID186" s="27"/>
      <c r="IE186" s="27"/>
      <c r="IF186" s="27"/>
      <c r="IG186" s="27"/>
      <c r="IH186" s="27"/>
      <c r="II186" s="27"/>
      <c r="IJ186" s="27"/>
      <c r="IK186" s="27"/>
      <c r="IL186" s="27"/>
      <c r="IM186" s="27"/>
      <c r="IN186" s="27"/>
      <c r="IO186" s="27"/>
      <c r="IP186" s="27"/>
      <c r="IQ186" s="27"/>
      <c r="IR186" s="27"/>
    </row>
    <row r="187" spans="1:252" s="7" customFormat="1" ht="36" customHeight="1" x14ac:dyDescent="0.2">
      <c r="A187" s="21" t="s">
        <v>99</v>
      </c>
      <c r="B187" s="22" t="s">
        <v>100</v>
      </c>
      <c r="C187" s="29" t="s">
        <v>47</v>
      </c>
      <c r="D187" s="29" t="s">
        <v>195</v>
      </c>
      <c r="E187" s="28" t="s">
        <v>49</v>
      </c>
      <c r="F187" s="28" t="s">
        <v>196</v>
      </c>
      <c r="G187" s="29" t="s">
        <v>42</v>
      </c>
      <c r="H187" s="29" t="s">
        <v>179</v>
      </c>
      <c r="I187" s="28" t="s">
        <v>180</v>
      </c>
      <c r="J187" s="29" t="s">
        <v>51</v>
      </c>
      <c r="K187" s="51">
        <v>0</v>
      </c>
      <c r="L187" s="51">
        <v>4884</v>
      </c>
      <c r="M187" s="51">
        <v>0</v>
      </c>
      <c r="N187" s="51">
        <v>0</v>
      </c>
      <c r="O187" s="51">
        <f t="shared" si="8"/>
        <v>4884</v>
      </c>
      <c r="P187" s="51"/>
      <c r="Q187" s="51"/>
      <c r="R187" s="51"/>
      <c r="S187" s="51"/>
      <c r="T187" s="51"/>
      <c r="U187" s="51"/>
      <c r="V187" s="51">
        <v>0</v>
      </c>
      <c r="W187" s="51">
        <v>0</v>
      </c>
      <c r="X187" s="52">
        <v>0</v>
      </c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  <c r="DY187" s="27"/>
      <c r="DZ187" s="27"/>
      <c r="EA187" s="27"/>
      <c r="EB187" s="27"/>
      <c r="EC187" s="27"/>
      <c r="ED187" s="27"/>
      <c r="EE187" s="27"/>
      <c r="EF187" s="27"/>
      <c r="EG187" s="27"/>
      <c r="EH187" s="27"/>
      <c r="EI187" s="27"/>
      <c r="EJ187" s="27"/>
      <c r="EK187" s="27"/>
      <c r="EL187" s="27"/>
      <c r="EM187" s="27"/>
      <c r="EN187" s="27"/>
      <c r="EO187" s="27"/>
      <c r="EP187" s="27"/>
      <c r="EQ187" s="27"/>
      <c r="ER187" s="27"/>
      <c r="ES187" s="27"/>
      <c r="ET187" s="27"/>
      <c r="EU187" s="27"/>
      <c r="EV187" s="27"/>
      <c r="EW187" s="27"/>
      <c r="EX187" s="27"/>
      <c r="EY187" s="27"/>
      <c r="EZ187" s="27"/>
      <c r="FA187" s="27"/>
      <c r="FB187" s="27"/>
      <c r="FC187" s="27"/>
      <c r="FD187" s="27"/>
      <c r="FE187" s="27"/>
      <c r="FF187" s="27"/>
      <c r="FG187" s="27"/>
      <c r="FH187" s="27"/>
      <c r="FI187" s="27"/>
      <c r="FJ187" s="27"/>
      <c r="FK187" s="27"/>
      <c r="FL187" s="27"/>
      <c r="FM187" s="27"/>
      <c r="FN187" s="27"/>
      <c r="FO187" s="27"/>
      <c r="FP187" s="27"/>
      <c r="FQ187" s="27"/>
      <c r="FR187" s="27"/>
      <c r="FS187" s="27"/>
      <c r="FT187" s="27"/>
      <c r="FU187" s="27"/>
      <c r="FV187" s="27"/>
      <c r="FW187" s="27"/>
      <c r="FX187" s="27"/>
      <c r="FY187" s="27"/>
      <c r="FZ187" s="27"/>
      <c r="GA187" s="27"/>
      <c r="GB187" s="27"/>
      <c r="GC187" s="27"/>
      <c r="GD187" s="27"/>
      <c r="GE187" s="27"/>
      <c r="GF187" s="27"/>
      <c r="GG187" s="27"/>
      <c r="GH187" s="27"/>
      <c r="GI187" s="27"/>
      <c r="GJ187" s="27"/>
      <c r="GK187" s="27"/>
      <c r="GL187" s="27"/>
      <c r="GM187" s="27"/>
      <c r="GN187" s="27"/>
      <c r="GO187" s="27"/>
      <c r="GP187" s="27"/>
      <c r="GQ187" s="27"/>
      <c r="GR187" s="27"/>
      <c r="GS187" s="27"/>
      <c r="GT187" s="27"/>
      <c r="GU187" s="27"/>
      <c r="GV187" s="27"/>
      <c r="GW187" s="27"/>
      <c r="GX187" s="27"/>
      <c r="GY187" s="27"/>
      <c r="GZ187" s="27"/>
      <c r="HA187" s="27"/>
      <c r="HB187" s="27"/>
      <c r="HC187" s="27"/>
      <c r="HD187" s="27"/>
      <c r="HE187" s="27"/>
      <c r="HF187" s="27"/>
      <c r="HG187" s="27"/>
      <c r="HH187" s="27"/>
      <c r="HI187" s="27"/>
      <c r="HJ187" s="27"/>
      <c r="HK187" s="27"/>
      <c r="HL187" s="27"/>
      <c r="HM187" s="27"/>
      <c r="HN187" s="27"/>
      <c r="HO187" s="27"/>
      <c r="HP187" s="27"/>
      <c r="HQ187" s="27"/>
      <c r="HR187" s="27"/>
      <c r="HS187" s="27"/>
      <c r="HT187" s="27"/>
      <c r="HU187" s="27"/>
      <c r="HV187" s="27"/>
      <c r="HW187" s="27"/>
      <c r="HX187" s="27"/>
      <c r="HY187" s="27"/>
      <c r="HZ187" s="27"/>
      <c r="IA187" s="27"/>
      <c r="IB187" s="27"/>
      <c r="IC187" s="27"/>
      <c r="ID187" s="27"/>
      <c r="IE187" s="27"/>
      <c r="IF187" s="27"/>
      <c r="IG187" s="27"/>
      <c r="IH187" s="27"/>
      <c r="II187" s="27"/>
      <c r="IJ187" s="27"/>
      <c r="IK187" s="27"/>
      <c r="IL187" s="27"/>
      <c r="IM187" s="27"/>
      <c r="IN187" s="27"/>
      <c r="IO187" s="27"/>
      <c r="IP187" s="27"/>
      <c r="IQ187" s="27"/>
      <c r="IR187" s="27"/>
    </row>
    <row r="188" spans="1:252" s="7" customFormat="1" ht="36" customHeight="1" x14ac:dyDescent="0.2">
      <c r="A188" s="21" t="s">
        <v>99</v>
      </c>
      <c r="B188" s="22" t="s">
        <v>100</v>
      </c>
      <c r="C188" s="23" t="s">
        <v>47</v>
      </c>
      <c r="D188" s="23" t="s">
        <v>197</v>
      </c>
      <c r="E188" s="33" t="s">
        <v>49</v>
      </c>
      <c r="F188" s="33" t="s">
        <v>198</v>
      </c>
      <c r="G188" s="29" t="s">
        <v>42</v>
      </c>
      <c r="H188" s="29" t="s">
        <v>43</v>
      </c>
      <c r="I188" s="29" t="s">
        <v>44</v>
      </c>
      <c r="J188" s="29" t="s">
        <v>128</v>
      </c>
      <c r="K188" s="51">
        <v>58739</v>
      </c>
      <c r="L188" s="51">
        <v>-58739</v>
      </c>
      <c r="M188" s="51">
        <v>0</v>
      </c>
      <c r="N188" s="51">
        <v>0</v>
      </c>
      <c r="O188" s="51">
        <f t="shared" si="8"/>
        <v>0</v>
      </c>
      <c r="P188" s="51">
        <v>0</v>
      </c>
      <c r="Q188" s="51">
        <v>0</v>
      </c>
      <c r="R188" s="51">
        <v>0</v>
      </c>
      <c r="S188" s="51"/>
      <c r="T188" s="51"/>
      <c r="U188" s="51"/>
      <c r="V188" s="51"/>
      <c r="W188" s="51"/>
      <c r="X188" s="52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  <c r="DY188" s="27"/>
      <c r="DZ188" s="27"/>
      <c r="EA188" s="27"/>
      <c r="EB188" s="27"/>
      <c r="EC188" s="27"/>
      <c r="ED188" s="27"/>
      <c r="EE188" s="27"/>
      <c r="EF188" s="27"/>
      <c r="EG188" s="27"/>
      <c r="EH188" s="27"/>
      <c r="EI188" s="27"/>
      <c r="EJ188" s="27"/>
      <c r="EK188" s="27"/>
      <c r="EL188" s="27"/>
      <c r="EM188" s="27"/>
      <c r="EN188" s="27"/>
      <c r="EO188" s="27"/>
      <c r="EP188" s="27"/>
      <c r="EQ188" s="27"/>
      <c r="ER188" s="27"/>
      <c r="ES188" s="27"/>
      <c r="ET188" s="27"/>
      <c r="EU188" s="27"/>
      <c r="EV188" s="27"/>
      <c r="EW188" s="27"/>
      <c r="EX188" s="27"/>
      <c r="EY188" s="27"/>
      <c r="EZ188" s="27"/>
      <c r="FA188" s="27"/>
      <c r="FB188" s="27"/>
      <c r="FC188" s="27"/>
      <c r="FD188" s="27"/>
      <c r="FE188" s="27"/>
      <c r="FF188" s="27"/>
      <c r="FG188" s="27"/>
      <c r="FH188" s="27"/>
      <c r="FI188" s="27"/>
      <c r="FJ188" s="27"/>
      <c r="FK188" s="27"/>
      <c r="FL188" s="27"/>
      <c r="FM188" s="27"/>
      <c r="FN188" s="27"/>
      <c r="FO188" s="27"/>
      <c r="FP188" s="27"/>
      <c r="FQ188" s="27"/>
      <c r="FR188" s="27"/>
      <c r="FS188" s="27"/>
      <c r="FT188" s="27"/>
      <c r="FU188" s="27"/>
      <c r="FV188" s="27"/>
      <c r="FW188" s="27"/>
      <c r="FX188" s="27"/>
      <c r="FY188" s="27"/>
      <c r="FZ188" s="27"/>
      <c r="GA188" s="27"/>
      <c r="GB188" s="27"/>
      <c r="GC188" s="27"/>
      <c r="GD188" s="27"/>
      <c r="GE188" s="27"/>
      <c r="GF188" s="27"/>
      <c r="GG188" s="27"/>
      <c r="GH188" s="27"/>
      <c r="GI188" s="27"/>
      <c r="GJ188" s="27"/>
      <c r="GK188" s="27"/>
      <c r="GL188" s="27"/>
      <c r="GM188" s="27"/>
      <c r="GN188" s="27"/>
      <c r="GO188" s="27"/>
      <c r="GP188" s="27"/>
      <c r="GQ188" s="27"/>
      <c r="GR188" s="27"/>
      <c r="GS188" s="27"/>
      <c r="GT188" s="27"/>
      <c r="GU188" s="27"/>
      <c r="GV188" s="27"/>
      <c r="GW188" s="27"/>
      <c r="GX188" s="27"/>
      <c r="GY188" s="27"/>
      <c r="GZ188" s="27"/>
      <c r="HA188" s="27"/>
      <c r="HB188" s="27"/>
      <c r="HC188" s="27"/>
      <c r="HD188" s="27"/>
      <c r="HE188" s="27"/>
      <c r="HF188" s="27"/>
      <c r="HG188" s="27"/>
      <c r="HH188" s="27"/>
      <c r="HI188" s="27"/>
      <c r="HJ188" s="27"/>
      <c r="HK188" s="27"/>
      <c r="HL188" s="27"/>
      <c r="HM188" s="27"/>
      <c r="HN188" s="27"/>
      <c r="HO188" s="27"/>
      <c r="HP188" s="27"/>
      <c r="HQ188" s="27"/>
      <c r="HR188" s="27"/>
      <c r="HS188" s="27"/>
      <c r="HT188" s="27"/>
      <c r="HU188" s="27"/>
      <c r="HV188" s="27"/>
      <c r="HW188" s="27"/>
      <c r="HX188" s="27"/>
      <c r="HY188" s="27"/>
      <c r="HZ188" s="27"/>
      <c r="IA188" s="27"/>
      <c r="IB188" s="27"/>
      <c r="IC188" s="27"/>
      <c r="ID188" s="27"/>
      <c r="IE188" s="27"/>
      <c r="IF188" s="27"/>
      <c r="IG188" s="27"/>
      <c r="IH188" s="27"/>
      <c r="II188" s="27"/>
      <c r="IJ188" s="27"/>
      <c r="IK188" s="27"/>
      <c r="IL188" s="27"/>
      <c r="IM188" s="27"/>
      <c r="IN188" s="27"/>
      <c r="IO188" s="27"/>
      <c r="IP188" s="27"/>
      <c r="IQ188" s="27"/>
      <c r="IR188" s="27"/>
    </row>
    <row r="189" spans="1:252" s="7" customFormat="1" ht="36" customHeight="1" x14ac:dyDescent="0.2">
      <c r="A189" s="21" t="s">
        <v>99</v>
      </c>
      <c r="B189" s="22" t="s">
        <v>100</v>
      </c>
      <c r="C189" s="23" t="s">
        <v>47</v>
      </c>
      <c r="D189" s="23" t="s">
        <v>197</v>
      </c>
      <c r="E189" s="33" t="s">
        <v>49</v>
      </c>
      <c r="F189" s="33" t="s">
        <v>198</v>
      </c>
      <c r="G189" s="29" t="s">
        <v>42</v>
      </c>
      <c r="H189" s="29" t="s">
        <v>103</v>
      </c>
      <c r="I189" s="28" t="s">
        <v>104</v>
      </c>
      <c r="J189" s="29" t="s">
        <v>51</v>
      </c>
      <c r="K189" s="51">
        <v>164867</v>
      </c>
      <c r="L189" s="51">
        <v>-91000</v>
      </c>
      <c r="M189" s="51">
        <v>0</v>
      </c>
      <c r="N189" s="51">
        <v>0</v>
      </c>
      <c r="O189" s="51">
        <f t="shared" si="8"/>
        <v>73867</v>
      </c>
      <c r="P189" s="51">
        <v>65162.23</v>
      </c>
      <c r="Q189" s="51">
        <v>65162.23</v>
      </c>
      <c r="R189" s="51">
        <v>65162.23</v>
      </c>
      <c r="S189" s="51"/>
      <c r="T189" s="51"/>
      <c r="U189" s="51"/>
      <c r="V189" s="51"/>
      <c r="W189" s="51"/>
      <c r="X189" s="52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  <c r="DY189" s="27"/>
      <c r="DZ189" s="27"/>
      <c r="EA189" s="27"/>
      <c r="EB189" s="27"/>
      <c r="EC189" s="27"/>
      <c r="ED189" s="27"/>
      <c r="EE189" s="27"/>
      <c r="EF189" s="27"/>
      <c r="EG189" s="27"/>
      <c r="EH189" s="27"/>
      <c r="EI189" s="27"/>
      <c r="EJ189" s="27"/>
      <c r="EK189" s="27"/>
      <c r="EL189" s="27"/>
      <c r="EM189" s="27"/>
      <c r="EN189" s="27"/>
      <c r="EO189" s="27"/>
      <c r="EP189" s="27"/>
      <c r="EQ189" s="27"/>
      <c r="ER189" s="27"/>
      <c r="ES189" s="27"/>
      <c r="ET189" s="27"/>
      <c r="EU189" s="27"/>
      <c r="EV189" s="27"/>
      <c r="EW189" s="27"/>
      <c r="EX189" s="27"/>
      <c r="EY189" s="27"/>
      <c r="EZ189" s="27"/>
      <c r="FA189" s="27"/>
      <c r="FB189" s="27"/>
      <c r="FC189" s="27"/>
      <c r="FD189" s="27"/>
      <c r="FE189" s="27"/>
      <c r="FF189" s="27"/>
      <c r="FG189" s="27"/>
      <c r="FH189" s="27"/>
      <c r="FI189" s="27"/>
      <c r="FJ189" s="27"/>
      <c r="FK189" s="27"/>
      <c r="FL189" s="27"/>
      <c r="FM189" s="27"/>
      <c r="FN189" s="27"/>
      <c r="FO189" s="27"/>
      <c r="FP189" s="27"/>
      <c r="FQ189" s="27"/>
      <c r="FR189" s="27"/>
      <c r="FS189" s="27"/>
      <c r="FT189" s="27"/>
      <c r="FU189" s="27"/>
      <c r="FV189" s="27"/>
      <c r="FW189" s="27"/>
      <c r="FX189" s="27"/>
      <c r="FY189" s="27"/>
      <c r="FZ189" s="27"/>
      <c r="GA189" s="27"/>
      <c r="GB189" s="27"/>
      <c r="GC189" s="27"/>
      <c r="GD189" s="27"/>
      <c r="GE189" s="27"/>
      <c r="GF189" s="27"/>
      <c r="GG189" s="27"/>
      <c r="GH189" s="27"/>
      <c r="GI189" s="27"/>
      <c r="GJ189" s="27"/>
      <c r="GK189" s="27"/>
      <c r="GL189" s="27"/>
      <c r="GM189" s="27"/>
      <c r="GN189" s="27"/>
      <c r="GO189" s="27"/>
      <c r="GP189" s="27"/>
      <c r="GQ189" s="27"/>
      <c r="GR189" s="27"/>
      <c r="GS189" s="27"/>
      <c r="GT189" s="27"/>
      <c r="GU189" s="27"/>
      <c r="GV189" s="27"/>
      <c r="GW189" s="27"/>
      <c r="GX189" s="27"/>
      <c r="GY189" s="27"/>
      <c r="GZ189" s="27"/>
      <c r="HA189" s="27"/>
      <c r="HB189" s="27"/>
      <c r="HC189" s="27"/>
      <c r="HD189" s="27"/>
      <c r="HE189" s="27"/>
      <c r="HF189" s="27"/>
      <c r="HG189" s="27"/>
      <c r="HH189" s="27"/>
      <c r="HI189" s="27"/>
      <c r="HJ189" s="27"/>
      <c r="HK189" s="27"/>
      <c r="HL189" s="27"/>
      <c r="HM189" s="27"/>
      <c r="HN189" s="27"/>
      <c r="HO189" s="27"/>
      <c r="HP189" s="27"/>
      <c r="HQ189" s="27"/>
      <c r="HR189" s="27"/>
      <c r="HS189" s="27"/>
      <c r="HT189" s="27"/>
      <c r="HU189" s="27"/>
      <c r="HV189" s="27"/>
      <c r="HW189" s="27"/>
      <c r="HX189" s="27"/>
      <c r="HY189" s="27"/>
      <c r="HZ189" s="27"/>
      <c r="IA189" s="27"/>
      <c r="IB189" s="27"/>
      <c r="IC189" s="27"/>
      <c r="ID189" s="27"/>
      <c r="IE189" s="27"/>
      <c r="IF189" s="27"/>
      <c r="IG189" s="27"/>
      <c r="IH189" s="27"/>
      <c r="II189" s="27"/>
      <c r="IJ189" s="27"/>
      <c r="IK189" s="27"/>
      <c r="IL189" s="27"/>
      <c r="IM189" s="27"/>
      <c r="IN189" s="27"/>
      <c r="IO189" s="27"/>
      <c r="IP189" s="27"/>
      <c r="IQ189" s="27"/>
      <c r="IR189" s="27"/>
    </row>
    <row r="190" spans="1:252" s="7" customFormat="1" ht="36" customHeight="1" x14ac:dyDescent="0.2">
      <c r="A190" s="21" t="s">
        <v>99</v>
      </c>
      <c r="B190" s="22" t="s">
        <v>100</v>
      </c>
      <c r="C190" s="23" t="s">
        <v>47</v>
      </c>
      <c r="D190" s="23" t="s">
        <v>197</v>
      </c>
      <c r="E190" s="33" t="s">
        <v>49</v>
      </c>
      <c r="F190" s="33" t="s">
        <v>198</v>
      </c>
      <c r="G190" s="29" t="s">
        <v>42</v>
      </c>
      <c r="H190" s="29" t="s">
        <v>54</v>
      </c>
      <c r="I190" s="28" t="s">
        <v>55</v>
      </c>
      <c r="J190" s="29" t="s">
        <v>51</v>
      </c>
      <c r="K190" s="61">
        <v>0</v>
      </c>
      <c r="L190" s="51">
        <v>39671</v>
      </c>
      <c r="M190" s="51">
        <v>0</v>
      </c>
      <c r="N190" s="51">
        <v>0</v>
      </c>
      <c r="O190" s="51">
        <f t="shared" si="8"/>
        <v>39671</v>
      </c>
      <c r="P190" s="51">
        <v>0</v>
      </c>
      <c r="Q190" s="51">
        <v>0</v>
      </c>
      <c r="R190" s="51">
        <v>0</v>
      </c>
      <c r="S190" s="51"/>
      <c r="T190" s="51"/>
      <c r="U190" s="51"/>
      <c r="V190" s="51"/>
      <c r="W190" s="51"/>
      <c r="X190" s="52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27"/>
      <c r="ED190" s="27"/>
      <c r="EE190" s="27"/>
      <c r="EF190" s="27"/>
      <c r="EG190" s="27"/>
      <c r="EH190" s="27"/>
      <c r="EI190" s="27"/>
      <c r="EJ190" s="27"/>
      <c r="EK190" s="27"/>
      <c r="EL190" s="27"/>
      <c r="EM190" s="27"/>
      <c r="EN190" s="27"/>
      <c r="EO190" s="27"/>
      <c r="EP190" s="27"/>
      <c r="EQ190" s="27"/>
      <c r="ER190" s="27"/>
      <c r="ES190" s="27"/>
      <c r="ET190" s="27"/>
      <c r="EU190" s="27"/>
      <c r="EV190" s="27"/>
      <c r="EW190" s="27"/>
      <c r="EX190" s="27"/>
      <c r="EY190" s="27"/>
      <c r="EZ190" s="27"/>
      <c r="FA190" s="27"/>
      <c r="FB190" s="27"/>
      <c r="FC190" s="27"/>
      <c r="FD190" s="27"/>
      <c r="FE190" s="27"/>
      <c r="FF190" s="27"/>
      <c r="FG190" s="27"/>
      <c r="FH190" s="27"/>
      <c r="FI190" s="27"/>
      <c r="FJ190" s="27"/>
      <c r="FK190" s="27"/>
      <c r="FL190" s="27"/>
      <c r="FM190" s="27"/>
      <c r="FN190" s="27"/>
      <c r="FO190" s="27"/>
      <c r="FP190" s="27"/>
      <c r="FQ190" s="27"/>
      <c r="FR190" s="27"/>
      <c r="FS190" s="27"/>
      <c r="FT190" s="27"/>
      <c r="FU190" s="27"/>
      <c r="FV190" s="27"/>
      <c r="FW190" s="27"/>
      <c r="FX190" s="27"/>
      <c r="FY190" s="27"/>
      <c r="FZ190" s="27"/>
      <c r="GA190" s="27"/>
      <c r="GB190" s="27"/>
      <c r="GC190" s="27"/>
      <c r="GD190" s="27"/>
      <c r="GE190" s="27"/>
      <c r="GF190" s="27"/>
      <c r="GG190" s="27"/>
      <c r="GH190" s="27"/>
      <c r="GI190" s="27"/>
      <c r="GJ190" s="27"/>
      <c r="GK190" s="27"/>
      <c r="GL190" s="27"/>
      <c r="GM190" s="27"/>
      <c r="GN190" s="27"/>
      <c r="GO190" s="27"/>
      <c r="GP190" s="27"/>
      <c r="GQ190" s="27"/>
      <c r="GR190" s="27"/>
      <c r="GS190" s="27"/>
      <c r="GT190" s="27"/>
      <c r="GU190" s="27"/>
      <c r="GV190" s="27"/>
      <c r="GW190" s="27"/>
      <c r="GX190" s="27"/>
      <c r="GY190" s="27"/>
      <c r="GZ190" s="27"/>
      <c r="HA190" s="27"/>
      <c r="HB190" s="27"/>
      <c r="HC190" s="27"/>
      <c r="HD190" s="27"/>
      <c r="HE190" s="27"/>
      <c r="HF190" s="27"/>
      <c r="HG190" s="27"/>
      <c r="HH190" s="27"/>
      <c r="HI190" s="27"/>
      <c r="HJ190" s="27"/>
      <c r="HK190" s="27"/>
      <c r="HL190" s="27"/>
      <c r="HM190" s="27"/>
      <c r="HN190" s="27"/>
      <c r="HO190" s="27"/>
      <c r="HP190" s="27"/>
      <c r="HQ190" s="27"/>
      <c r="HR190" s="27"/>
      <c r="HS190" s="27"/>
      <c r="HT190" s="27"/>
      <c r="HU190" s="27"/>
      <c r="HV190" s="27"/>
      <c r="HW190" s="27"/>
      <c r="HX190" s="27"/>
      <c r="HY190" s="27"/>
      <c r="HZ190" s="27"/>
      <c r="IA190" s="27"/>
      <c r="IB190" s="27"/>
      <c r="IC190" s="27"/>
      <c r="ID190" s="27"/>
      <c r="IE190" s="27"/>
      <c r="IF190" s="27"/>
      <c r="IG190" s="27"/>
      <c r="IH190" s="27"/>
      <c r="II190" s="27"/>
      <c r="IJ190" s="27"/>
      <c r="IK190" s="27"/>
      <c r="IL190" s="27"/>
      <c r="IM190" s="27"/>
      <c r="IN190" s="27"/>
      <c r="IO190" s="27"/>
      <c r="IP190" s="27"/>
      <c r="IQ190" s="27"/>
      <c r="IR190" s="27"/>
    </row>
    <row r="191" spans="1:252" s="7" customFormat="1" ht="36" customHeight="1" x14ac:dyDescent="0.2">
      <c r="A191" s="21" t="s">
        <v>99</v>
      </c>
      <c r="B191" s="22" t="s">
        <v>100</v>
      </c>
      <c r="C191" s="29" t="s">
        <v>199</v>
      </c>
      <c r="D191" s="29" t="s">
        <v>200</v>
      </c>
      <c r="E191" s="28" t="s">
        <v>158</v>
      </c>
      <c r="F191" s="28" t="s">
        <v>201</v>
      </c>
      <c r="G191" s="29" t="s">
        <v>42</v>
      </c>
      <c r="H191" s="29" t="s">
        <v>103</v>
      </c>
      <c r="I191" s="28" t="s">
        <v>104</v>
      </c>
      <c r="J191" s="29" t="s">
        <v>51</v>
      </c>
      <c r="K191" s="61">
        <v>180922</v>
      </c>
      <c r="L191" s="51">
        <v>165000</v>
      </c>
      <c r="M191" s="51">
        <v>0</v>
      </c>
      <c r="N191" s="51">
        <v>0</v>
      </c>
      <c r="O191" s="51">
        <f t="shared" si="8"/>
        <v>345922</v>
      </c>
      <c r="P191" s="51"/>
      <c r="Q191" s="51"/>
      <c r="R191" s="51"/>
      <c r="S191" s="51"/>
      <c r="T191" s="51"/>
      <c r="U191" s="51"/>
      <c r="V191" s="51">
        <v>161369.98000000001</v>
      </c>
      <c r="W191" s="51">
        <v>161369.98000000001</v>
      </c>
      <c r="X191" s="52">
        <v>156761.39000000001</v>
      </c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  <c r="DY191" s="27"/>
      <c r="DZ191" s="27"/>
      <c r="EA191" s="27"/>
      <c r="EB191" s="27"/>
      <c r="EC191" s="27"/>
      <c r="ED191" s="27"/>
      <c r="EE191" s="27"/>
      <c r="EF191" s="27"/>
      <c r="EG191" s="27"/>
      <c r="EH191" s="27"/>
      <c r="EI191" s="27"/>
      <c r="EJ191" s="27"/>
      <c r="EK191" s="27"/>
      <c r="EL191" s="27"/>
      <c r="EM191" s="27"/>
      <c r="EN191" s="27"/>
      <c r="EO191" s="27"/>
      <c r="EP191" s="27"/>
      <c r="EQ191" s="27"/>
      <c r="ER191" s="27"/>
      <c r="ES191" s="27"/>
      <c r="ET191" s="27"/>
      <c r="EU191" s="27"/>
      <c r="EV191" s="27"/>
      <c r="EW191" s="27"/>
      <c r="EX191" s="27"/>
      <c r="EY191" s="27"/>
      <c r="EZ191" s="27"/>
      <c r="FA191" s="27"/>
      <c r="FB191" s="27"/>
      <c r="FC191" s="27"/>
      <c r="FD191" s="27"/>
      <c r="FE191" s="27"/>
      <c r="FF191" s="27"/>
      <c r="FG191" s="27"/>
      <c r="FH191" s="27"/>
      <c r="FI191" s="27"/>
      <c r="FJ191" s="27"/>
      <c r="FK191" s="27"/>
      <c r="FL191" s="27"/>
      <c r="FM191" s="27"/>
      <c r="FN191" s="27"/>
      <c r="FO191" s="27"/>
      <c r="FP191" s="27"/>
      <c r="FQ191" s="27"/>
      <c r="FR191" s="27"/>
      <c r="FS191" s="27"/>
      <c r="FT191" s="27"/>
      <c r="FU191" s="27"/>
      <c r="FV191" s="27"/>
      <c r="FW191" s="27"/>
      <c r="FX191" s="27"/>
      <c r="FY191" s="27"/>
      <c r="FZ191" s="27"/>
      <c r="GA191" s="27"/>
      <c r="GB191" s="27"/>
      <c r="GC191" s="27"/>
      <c r="GD191" s="27"/>
      <c r="GE191" s="27"/>
      <c r="GF191" s="27"/>
      <c r="GG191" s="27"/>
      <c r="GH191" s="27"/>
      <c r="GI191" s="27"/>
      <c r="GJ191" s="27"/>
      <c r="GK191" s="27"/>
      <c r="GL191" s="27"/>
      <c r="GM191" s="27"/>
      <c r="GN191" s="27"/>
      <c r="GO191" s="27"/>
      <c r="GP191" s="27"/>
      <c r="GQ191" s="27"/>
      <c r="GR191" s="27"/>
      <c r="GS191" s="27"/>
      <c r="GT191" s="27"/>
      <c r="GU191" s="27"/>
      <c r="GV191" s="27"/>
      <c r="GW191" s="27"/>
      <c r="GX191" s="27"/>
      <c r="GY191" s="27"/>
      <c r="GZ191" s="27"/>
      <c r="HA191" s="27"/>
      <c r="HB191" s="27"/>
      <c r="HC191" s="27"/>
      <c r="HD191" s="27"/>
      <c r="HE191" s="27"/>
      <c r="HF191" s="27"/>
      <c r="HG191" s="27"/>
      <c r="HH191" s="27"/>
      <c r="HI191" s="27"/>
      <c r="HJ191" s="27"/>
      <c r="HK191" s="27"/>
      <c r="HL191" s="27"/>
      <c r="HM191" s="27"/>
      <c r="HN191" s="27"/>
      <c r="HO191" s="27"/>
      <c r="HP191" s="27"/>
      <c r="HQ191" s="27"/>
      <c r="HR191" s="27"/>
      <c r="HS191" s="27"/>
      <c r="HT191" s="27"/>
      <c r="HU191" s="27"/>
      <c r="HV191" s="27"/>
      <c r="HW191" s="27"/>
      <c r="HX191" s="27"/>
      <c r="HY191" s="27"/>
      <c r="HZ191" s="27"/>
      <c r="IA191" s="27"/>
      <c r="IB191" s="27"/>
      <c r="IC191" s="27"/>
      <c r="ID191" s="27"/>
      <c r="IE191" s="27"/>
      <c r="IF191" s="27"/>
      <c r="IG191" s="27"/>
      <c r="IH191" s="27"/>
      <c r="II191" s="27"/>
      <c r="IJ191" s="27"/>
      <c r="IK191" s="27"/>
      <c r="IL191" s="27"/>
      <c r="IM191" s="27"/>
      <c r="IN191" s="27"/>
      <c r="IO191" s="27"/>
      <c r="IP191" s="27"/>
      <c r="IQ191" s="27"/>
      <c r="IR191" s="27"/>
    </row>
    <row r="192" spans="1:252" s="7" customFormat="1" ht="36" customHeight="1" x14ac:dyDescent="0.2">
      <c r="A192" s="21" t="s">
        <v>99</v>
      </c>
      <c r="B192" s="22" t="s">
        <v>100</v>
      </c>
      <c r="C192" s="29" t="s">
        <v>199</v>
      </c>
      <c r="D192" s="29" t="s">
        <v>202</v>
      </c>
      <c r="E192" s="28" t="s">
        <v>158</v>
      </c>
      <c r="F192" s="28" t="s">
        <v>203</v>
      </c>
      <c r="G192" s="29" t="s">
        <v>42</v>
      </c>
      <c r="H192" s="29" t="s">
        <v>43</v>
      </c>
      <c r="I192" s="28" t="s">
        <v>44</v>
      </c>
      <c r="J192" s="29" t="s">
        <v>128</v>
      </c>
      <c r="K192" s="61">
        <v>150000</v>
      </c>
      <c r="L192" s="51">
        <v>-150000</v>
      </c>
      <c r="M192" s="51">
        <v>0</v>
      </c>
      <c r="N192" s="51">
        <v>0</v>
      </c>
      <c r="O192" s="51">
        <f>K192+L192+M192+N192</f>
        <v>0</v>
      </c>
      <c r="P192" s="51"/>
      <c r="Q192" s="51"/>
      <c r="R192" s="51"/>
      <c r="S192" s="51"/>
      <c r="T192" s="51"/>
      <c r="U192" s="51"/>
      <c r="V192" s="51">
        <v>0</v>
      </c>
      <c r="W192" s="51">
        <v>0</v>
      </c>
      <c r="X192" s="52">
        <v>0</v>
      </c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  <c r="DY192" s="27"/>
      <c r="DZ192" s="27"/>
      <c r="EA192" s="27"/>
      <c r="EB192" s="27"/>
      <c r="EC192" s="27"/>
      <c r="ED192" s="27"/>
      <c r="EE192" s="27"/>
      <c r="EF192" s="27"/>
      <c r="EG192" s="27"/>
      <c r="EH192" s="27"/>
      <c r="EI192" s="27"/>
      <c r="EJ192" s="27"/>
      <c r="EK192" s="27"/>
      <c r="EL192" s="27"/>
      <c r="EM192" s="27"/>
      <c r="EN192" s="27"/>
      <c r="EO192" s="27"/>
      <c r="EP192" s="27"/>
      <c r="EQ192" s="27"/>
      <c r="ER192" s="27"/>
      <c r="ES192" s="27"/>
      <c r="ET192" s="27"/>
      <c r="EU192" s="27"/>
      <c r="EV192" s="27"/>
      <c r="EW192" s="27"/>
      <c r="EX192" s="27"/>
      <c r="EY192" s="27"/>
      <c r="EZ192" s="27"/>
      <c r="FA192" s="27"/>
      <c r="FB192" s="27"/>
      <c r="FC192" s="27"/>
      <c r="FD192" s="27"/>
      <c r="FE192" s="27"/>
      <c r="FF192" s="27"/>
      <c r="FG192" s="27"/>
      <c r="FH192" s="27"/>
      <c r="FI192" s="27"/>
      <c r="FJ192" s="27"/>
      <c r="FK192" s="27"/>
      <c r="FL192" s="27"/>
      <c r="FM192" s="27"/>
      <c r="FN192" s="27"/>
      <c r="FO192" s="27"/>
      <c r="FP192" s="27"/>
      <c r="FQ192" s="27"/>
      <c r="FR192" s="27"/>
      <c r="FS192" s="27"/>
      <c r="FT192" s="27"/>
      <c r="FU192" s="27"/>
      <c r="FV192" s="27"/>
      <c r="FW192" s="27"/>
      <c r="FX192" s="27"/>
      <c r="FY192" s="27"/>
      <c r="FZ192" s="27"/>
      <c r="GA192" s="27"/>
      <c r="GB192" s="27"/>
      <c r="GC192" s="27"/>
      <c r="GD192" s="27"/>
      <c r="GE192" s="27"/>
      <c r="GF192" s="27"/>
      <c r="GG192" s="27"/>
      <c r="GH192" s="27"/>
      <c r="GI192" s="27"/>
      <c r="GJ192" s="27"/>
      <c r="GK192" s="27"/>
      <c r="GL192" s="27"/>
      <c r="GM192" s="27"/>
      <c r="GN192" s="27"/>
      <c r="GO192" s="27"/>
      <c r="GP192" s="27"/>
      <c r="GQ192" s="27"/>
      <c r="GR192" s="27"/>
      <c r="GS192" s="27"/>
      <c r="GT192" s="27"/>
      <c r="GU192" s="27"/>
      <c r="GV192" s="27"/>
      <c r="GW192" s="27"/>
      <c r="GX192" s="27"/>
      <c r="GY192" s="27"/>
      <c r="GZ192" s="27"/>
      <c r="HA192" s="27"/>
      <c r="HB192" s="27"/>
      <c r="HC192" s="27"/>
      <c r="HD192" s="27"/>
      <c r="HE192" s="27"/>
      <c r="HF192" s="27"/>
      <c r="HG192" s="27"/>
      <c r="HH192" s="27"/>
      <c r="HI192" s="27"/>
      <c r="HJ192" s="27"/>
      <c r="HK192" s="27"/>
      <c r="HL192" s="27"/>
      <c r="HM192" s="27"/>
      <c r="HN192" s="27"/>
      <c r="HO192" s="27"/>
      <c r="HP192" s="27"/>
      <c r="HQ192" s="27"/>
      <c r="HR192" s="27"/>
      <c r="HS192" s="27"/>
      <c r="HT192" s="27"/>
      <c r="HU192" s="27"/>
      <c r="HV192" s="27"/>
      <c r="HW192" s="27"/>
      <c r="HX192" s="27"/>
      <c r="HY192" s="27"/>
      <c r="HZ192" s="27"/>
      <c r="IA192" s="27"/>
      <c r="IB192" s="27"/>
      <c r="IC192" s="27"/>
      <c r="ID192" s="27"/>
      <c r="IE192" s="27"/>
      <c r="IF192" s="27"/>
      <c r="IG192" s="27"/>
      <c r="IH192" s="27"/>
      <c r="II192" s="27"/>
      <c r="IJ192" s="27"/>
      <c r="IK192" s="27"/>
      <c r="IL192" s="27"/>
      <c r="IM192" s="27"/>
      <c r="IN192" s="27"/>
      <c r="IO192" s="27"/>
      <c r="IP192" s="27"/>
      <c r="IQ192" s="27"/>
      <c r="IR192" s="27"/>
    </row>
    <row r="193" spans="1:252" s="7" customFormat="1" ht="36" customHeight="1" x14ac:dyDescent="0.2">
      <c r="A193" s="21" t="s">
        <v>99</v>
      </c>
      <c r="B193" s="22" t="s">
        <v>100</v>
      </c>
      <c r="C193" s="29" t="s">
        <v>199</v>
      </c>
      <c r="D193" s="29" t="s">
        <v>202</v>
      </c>
      <c r="E193" s="28" t="s">
        <v>158</v>
      </c>
      <c r="F193" s="28" t="s">
        <v>203</v>
      </c>
      <c r="G193" s="29" t="s">
        <v>42</v>
      </c>
      <c r="H193" s="29" t="s">
        <v>103</v>
      </c>
      <c r="I193" s="28" t="s">
        <v>104</v>
      </c>
      <c r="J193" s="29" t="s">
        <v>51</v>
      </c>
      <c r="K193" s="61">
        <v>3672815</v>
      </c>
      <c r="L193" s="51">
        <v>1300000</v>
      </c>
      <c r="M193" s="51">
        <v>0</v>
      </c>
      <c r="N193" s="51">
        <v>0</v>
      </c>
      <c r="O193" s="51">
        <f t="shared" si="8"/>
        <v>4972815</v>
      </c>
      <c r="P193" s="51"/>
      <c r="Q193" s="51"/>
      <c r="R193" s="51"/>
      <c r="S193" s="51"/>
      <c r="T193" s="51"/>
      <c r="U193" s="51"/>
      <c r="V193" s="51">
        <v>3873569.82</v>
      </c>
      <c r="W193" s="51">
        <v>3873569.82</v>
      </c>
      <c r="X193" s="52">
        <v>3870038.41</v>
      </c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  <c r="DY193" s="27"/>
      <c r="DZ193" s="27"/>
      <c r="EA193" s="27"/>
      <c r="EB193" s="27"/>
      <c r="EC193" s="27"/>
      <c r="ED193" s="27"/>
      <c r="EE193" s="27"/>
      <c r="EF193" s="27"/>
      <c r="EG193" s="27"/>
      <c r="EH193" s="27"/>
      <c r="EI193" s="27"/>
      <c r="EJ193" s="27"/>
      <c r="EK193" s="27"/>
      <c r="EL193" s="27"/>
      <c r="EM193" s="27"/>
      <c r="EN193" s="27"/>
      <c r="EO193" s="27"/>
      <c r="EP193" s="27"/>
      <c r="EQ193" s="27"/>
      <c r="ER193" s="27"/>
      <c r="ES193" s="27"/>
      <c r="ET193" s="27"/>
      <c r="EU193" s="27"/>
      <c r="EV193" s="27"/>
      <c r="EW193" s="27"/>
      <c r="EX193" s="27"/>
      <c r="EY193" s="27"/>
      <c r="EZ193" s="27"/>
      <c r="FA193" s="27"/>
      <c r="FB193" s="27"/>
      <c r="FC193" s="27"/>
      <c r="FD193" s="27"/>
      <c r="FE193" s="27"/>
      <c r="FF193" s="27"/>
      <c r="FG193" s="27"/>
      <c r="FH193" s="27"/>
      <c r="FI193" s="27"/>
      <c r="FJ193" s="27"/>
      <c r="FK193" s="27"/>
      <c r="FL193" s="27"/>
      <c r="FM193" s="27"/>
      <c r="FN193" s="27"/>
      <c r="FO193" s="27"/>
      <c r="FP193" s="27"/>
      <c r="FQ193" s="27"/>
      <c r="FR193" s="27"/>
      <c r="FS193" s="27"/>
      <c r="FT193" s="27"/>
      <c r="FU193" s="27"/>
      <c r="FV193" s="27"/>
      <c r="FW193" s="27"/>
      <c r="FX193" s="27"/>
      <c r="FY193" s="27"/>
      <c r="FZ193" s="27"/>
      <c r="GA193" s="27"/>
      <c r="GB193" s="27"/>
      <c r="GC193" s="27"/>
      <c r="GD193" s="27"/>
      <c r="GE193" s="27"/>
      <c r="GF193" s="27"/>
      <c r="GG193" s="27"/>
      <c r="GH193" s="27"/>
      <c r="GI193" s="27"/>
      <c r="GJ193" s="27"/>
      <c r="GK193" s="27"/>
      <c r="GL193" s="27"/>
      <c r="GM193" s="27"/>
      <c r="GN193" s="27"/>
      <c r="GO193" s="27"/>
      <c r="GP193" s="27"/>
      <c r="GQ193" s="27"/>
      <c r="GR193" s="27"/>
      <c r="GS193" s="27"/>
      <c r="GT193" s="27"/>
      <c r="GU193" s="27"/>
      <c r="GV193" s="27"/>
      <c r="GW193" s="27"/>
      <c r="GX193" s="27"/>
      <c r="GY193" s="27"/>
      <c r="GZ193" s="27"/>
      <c r="HA193" s="27"/>
      <c r="HB193" s="27"/>
      <c r="HC193" s="27"/>
      <c r="HD193" s="27"/>
      <c r="HE193" s="27"/>
      <c r="HF193" s="27"/>
      <c r="HG193" s="27"/>
      <c r="HH193" s="27"/>
      <c r="HI193" s="27"/>
      <c r="HJ193" s="27"/>
      <c r="HK193" s="27"/>
      <c r="HL193" s="27"/>
      <c r="HM193" s="27"/>
      <c r="HN193" s="27"/>
      <c r="HO193" s="27"/>
      <c r="HP193" s="27"/>
      <c r="HQ193" s="27"/>
      <c r="HR193" s="27"/>
      <c r="HS193" s="27"/>
      <c r="HT193" s="27"/>
      <c r="HU193" s="27"/>
      <c r="HV193" s="27"/>
      <c r="HW193" s="27"/>
      <c r="HX193" s="27"/>
      <c r="HY193" s="27"/>
      <c r="HZ193" s="27"/>
      <c r="IA193" s="27"/>
      <c r="IB193" s="27"/>
      <c r="IC193" s="27"/>
      <c r="ID193" s="27"/>
      <c r="IE193" s="27"/>
      <c r="IF193" s="27"/>
      <c r="IG193" s="27"/>
      <c r="IH193" s="27"/>
      <c r="II193" s="27"/>
      <c r="IJ193" s="27"/>
      <c r="IK193" s="27"/>
      <c r="IL193" s="27"/>
      <c r="IM193" s="27"/>
      <c r="IN193" s="27"/>
      <c r="IO193" s="27"/>
      <c r="IP193" s="27"/>
      <c r="IQ193" s="27"/>
      <c r="IR193" s="27"/>
    </row>
    <row r="194" spans="1:252" s="7" customFormat="1" ht="36" customHeight="1" x14ac:dyDescent="0.2">
      <c r="A194" s="21" t="s">
        <v>99</v>
      </c>
      <c r="B194" s="22" t="s">
        <v>100</v>
      </c>
      <c r="C194" s="29" t="s">
        <v>199</v>
      </c>
      <c r="D194" s="29" t="s">
        <v>204</v>
      </c>
      <c r="E194" s="28" t="s">
        <v>158</v>
      </c>
      <c r="F194" s="28" t="s">
        <v>205</v>
      </c>
      <c r="G194" s="29" t="s">
        <v>42</v>
      </c>
      <c r="H194" s="29" t="s">
        <v>43</v>
      </c>
      <c r="I194" s="28" t="s">
        <v>44</v>
      </c>
      <c r="J194" s="29" t="s">
        <v>51</v>
      </c>
      <c r="K194" s="61">
        <v>1000000</v>
      </c>
      <c r="L194" s="51">
        <f>378357-998826.52</f>
        <v>-620469.52</v>
      </c>
      <c r="M194" s="51">
        <v>0</v>
      </c>
      <c r="N194" s="51">
        <v>0</v>
      </c>
      <c r="O194" s="51">
        <f t="shared" si="8"/>
        <v>379530.48</v>
      </c>
      <c r="P194" s="51">
        <v>378215.82</v>
      </c>
      <c r="Q194" s="51">
        <v>378215.82</v>
      </c>
      <c r="R194" s="51">
        <v>329197.06</v>
      </c>
      <c r="S194" s="51"/>
      <c r="T194" s="51"/>
      <c r="U194" s="51"/>
      <c r="V194" s="51"/>
      <c r="W194" s="51"/>
      <c r="X194" s="52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  <c r="DY194" s="27"/>
      <c r="DZ194" s="27"/>
      <c r="EA194" s="27"/>
      <c r="EB194" s="27"/>
      <c r="EC194" s="27"/>
      <c r="ED194" s="27"/>
      <c r="EE194" s="27"/>
      <c r="EF194" s="27"/>
      <c r="EG194" s="27"/>
      <c r="EH194" s="27"/>
      <c r="EI194" s="27"/>
      <c r="EJ194" s="27"/>
      <c r="EK194" s="27"/>
      <c r="EL194" s="27"/>
      <c r="EM194" s="27"/>
      <c r="EN194" s="27"/>
      <c r="EO194" s="27"/>
      <c r="EP194" s="27"/>
      <c r="EQ194" s="27"/>
      <c r="ER194" s="27"/>
      <c r="ES194" s="27"/>
      <c r="ET194" s="27"/>
      <c r="EU194" s="27"/>
      <c r="EV194" s="27"/>
      <c r="EW194" s="27"/>
      <c r="EX194" s="27"/>
      <c r="EY194" s="27"/>
      <c r="EZ194" s="27"/>
      <c r="FA194" s="27"/>
      <c r="FB194" s="27"/>
      <c r="FC194" s="27"/>
      <c r="FD194" s="27"/>
      <c r="FE194" s="27"/>
      <c r="FF194" s="27"/>
      <c r="FG194" s="27"/>
      <c r="FH194" s="27"/>
      <c r="FI194" s="27"/>
      <c r="FJ194" s="27"/>
      <c r="FK194" s="27"/>
      <c r="FL194" s="27"/>
      <c r="FM194" s="27"/>
      <c r="FN194" s="27"/>
      <c r="FO194" s="27"/>
      <c r="FP194" s="27"/>
      <c r="FQ194" s="27"/>
      <c r="FR194" s="27"/>
      <c r="FS194" s="27"/>
      <c r="FT194" s="27"/>
      <c r="FU194" s="27"/>
      <c r="FV194" s="27"/>
      <c r="FW194" s="27"/>
      <c r="FX194" s="27"/>
      <c r="FY194" s="27"/>
      <c r="FZ194" s="27"/>
      <c r="GA194" s="27"/>
      <c r="GB194" s="27"/>
      <c r="GC194" s="27"/>
      <c r="GD194" s="27"/>
      <c r="GE194" s="27"/>
      <c r="GF194" s="27"/>
      <c r="GG194" s="27"/>
      <c r="GH194" s="27"/>
      <c r="GI194" s="27"/>
      <c r="GJ194" s="27"/>
      <c r="GK194" s="27"/>
      <c r="GL194" s="27"/>
      <c r="GM194" s="27"/>
      <c r="GN194" s="27"/>
      <c r="GO194" s="27"/>
      <c r="GP194" s="27"/>
      <c r="GQ194" s="27"/>
      <c r="GR194" s="27"/>
      <c r="GS194" s="27"/>
      <c r="GT194" s="27"/>
      <c r="GU194" s="27"/>
      <c r="GV194" s="27"/>
      <c r="GW194" s="27"/>
      <c r="GX194" s="27"/>
      <c r="GY194" s="27"/>
      <c r="GZ194" s="27"/>
      <c r="HA194" s="27"/>
      <c r="HB194" s="27"/>
      <c r="HC194" s="27"/>
      <c r="HD194" s="27"/>
      <c r="HE194" s="27"/>
      <c r="HF194" s="27"/>
      <c r="HG194" s="27"/>
      <c r="HH194" s="27"/>
      <c r="HI194" s="27"/>
      <c r="HJ194" s="27"/>
      <c r="HK194" s="27"/>
      <c r="HL194" s="27"/>
      <c r="HM194" s="27"/>
      <c r="HN194" s="27"/>
      <c r="HO194" s="27"/>
      <c r="HP194" s="27"/>
      <c r="HQ194" s="27"/>
      <c r="HR194" s="27"/>
      <c r="HS194" s="27"/>
      <c r="HT194" s="27"/>
      <c r="HU194" s="27"/>
      <c r="HV194" s="27"/>
      <c r="HW194" s="27"/>
      <c r="HX194" s="27"/>
      <c r="HY194" s="27"/>
      <c r="HZ194" s="27"/>
      <c r="IA194" s="27"/>
      <c r="IB194" s="27"/>
      <c r="IC194" s="27"/>
      <c r="ID194" s="27"/>
      <c r="IE194" s="27"/>
      <c r="IF194" s="27"/>
      <c r="IG194" s="27"/>
      <c r="IH194" s="27"/>
      <c r="II194" s="27"/>
      <c r="IJ194" s="27"/>
      <c r="IK194" s="27"/>
      <c r="IL194" s="27"/>
      <c r="IM194" s="27"/>
      <c r="IN194" s="27"/>
      <c r="IO194" s="27"/>
      <c r="IP194" s="27"/>
      <c r="IQ194" s="27"/>
      <c r="IR194" s="27"/>
    </row>
    <row r="195" spans="1:252" s="7" customFormat="1" ht="36" customHeight="1" x14ac:dyDescent="0.2">
      <c r="A195" s="21" t="s">
        <v>99</v>
      </c>
      <c r="B195" s="22" t="s">
        <v>100</v>
      </c>
      <c r="C195" s="29" t="s">
        <v>199</v>
      </c>
      <c r="D195" s="29" t="s">
        <v>204</v>
      </c>
      <c r="E195" s="28" t="s">
        <v>158</v>
      </c>
      <c r="F195" s="28" t="s">
        <v>205</v>
      </c>
      <c r="G195" s="29" t="s">
        <v>42</v>
      </c>
      <c r="H195" s="29" t="s">
        <v>43</v>
      </c>
      <c r="I195" s="28" t="s">
        <v>44</v>
      </c>
      <c r="J195" s="29" t="s">
        <v>128</v>
      </c>
      <c r="K195" s="61">
        <v>500000</v>
      </c>
      <c r="L195" s="51">
        <f>80000-299192</f>
        <v>-219192</v>
      </c>
      <c r="M195" s="51">
        <v>0</v>
      </c>
      <c r="N195" s="51">
        <v>0</v>
      </c>
      <c r="O195" s="51">
        <f>K195+L195+M195+N195</f>
        <v>280808</v>
      </c>
      <c r="P195" s="51">
        <v>280808</v>
      </c>
      <c r="Q195" s="51">
        <v>280808</v>
      </c>
      <c r="R195" s="51">
        <v>200808</v>
      </c>
      <c r="S195" s="51"/>
      <c r="T195" s="51"/>
      <c r="U195" s="51"/>
      <c r="V195" s="51"/>
      <c r="W195" s="51"/>
      <c r="X195" s="52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7"/>
      <c r="EB195" s="27"/>
      <c r="EC195" s="27"/>
      <c r="ED195" s="27"/>
      <c r="EE195" s="27"/>
      <c r="EF195" s="27"/>
      <c r="EG195" s="27"/>
      <c r="EH195" s="27"/>
      <c r="EI195" s="27"/>
      <c r="EJ195" s="27"/>
      <c r="EK195" s="27"/>
      <c r="EL195" s="27"/>
      <c r="EM195" s="27"/>
      <c r="EN195" s="27"/>
      <c r="EO195" s="27"/>
      <c r="EP195" s="27"/>
      <c r="EQ195" s="27"/>
      <c r="ER195" s="27"/>
      <c r="ES195" s="27"/>
      <c r="ET195" s="27"/>
      <c r="EU195" s="27"/>
      <c r="EV195" s="27"/>
      <c r="EW195" s="27"/>
      <c r="EX195" s="27"/>
      <c r="EY195" s="27"/>
      <c r="EZ195" s="27"/>
      <c r="FA195" s="27"/>
      <c r="FB195" s="27"/>
      <c r="FC195" s="27"/>
      <c r="FD195" s="27"/>
      <c r="FE195" s="27"/>
      <c r="FF195" s="27"/>
      <c r="FG195" s="27"/>
      <c r="FH195" s="27"/>
      <c r="FI195" s="27"/>
      <c r="FJ195" s="27"/>
      <c r="FK195" s="27"/>
      <c r="FL195" s="27"/>
      <c r="FM195" s="27"/>
      <c r="FN195" s="27"/>
      <c r="FO195" s="27"/>
      <c r="FP195" s="27"/>
      <c r="FQ195" s="27"/>
      <c r="FR195" s="27"/>
      <c r="FS195" s="27"/>
      <c r="FT195" s="27"/>
      <c r="FU195" s="27"/>
      <c r="FV195" s="27"/>
      <c r="FW195" s="27"/>
      <c r="FX195" s="27"/>
      <c r="FY195" s="27"/>
      <c r="FZ195" s="27"/>
      <c r="GA195" s="27"/>
      <c r="GB195" s="27"/>
      <c r="GC195" s="27"/>
      <c r="GD195" s="27"/>
      <c r="GE195" s="27"/>
      <c r="GF195" s="27"/>
      <c r="GG195" s="27"/>
      <c r="GH195" s="27"/>
      <c r="GI195" s="27"/>
      <c r="GJ195" s="27"/>
      <c r="GK195" s="27"/>
      <c r="GL195" s="27"/>
      <c r="GM195" s="27"/>
      <c r="GN195" s="27"/>
      <c r="GO195" s="27"/>
      <c r="GP195" s="27"/>
      <c r="GQ195" s="27"/>
      <c r="GR195" s="27"/>
      <c r="GS195" s="27"/>
      <c r="GT195" s="27"/>
      <c r="GU195" s="27"/>
      <c r="GV195" s="27"/>
      <c r="GW195" s="27"/>
      <c r="GX195" s="27"/>
      <c r="GY195" s="27"/>
      <c r="GZ195" s="27"/>
      <c r="HA195" s="27"/>
      <c r="HB195" s="27"/>
      <c r="HC195" s="27"/>
      <c r="HD195" s="27"/>
      <c r="HE195" s="27"/>
      <c r="HF195" s="27"/>
      <c r="HG195" s="27"/>
      <c r="HH195" s="27"/>
      <c r="HI195" s="27"/>
      <c r="HJ195" s="27"/>
      <c r="HK195" s="27"/>
      <c r="HL195" s="27"/>
      <c r="HM195" s="27"/>
      <c r="HN195" s="27"/>
      <c r="HO195" s="27"/>
      <c r="HP195" s="27"/>
      <c r="HQ195" s="27"/>
      <c r="HR195" s="27"/>
      <c r="HS195" s="27"/>
      <c r="HT195" s="27"/>
      <c r="HU195" s="27"/>
      <c r="HV195" s="27"/>
      <c r="HW195" s="27"/>
      <c r="HX195" s="27"/>
      <c r="HY195" s="27"/>
      <c r="HZ195" s="27"/>
      <c r="IA195" s="27"/>
      <c r="IB195" s="27"/>
      <c r="IC195" s="27"/>
      <c r="ID195" s="27"/>
      <c r="IE195" s="27"/>
      <c r="IF195" s="27"/>
      <c r="IG195" s="27"/>
      <c r="IH195" s="27"/>
      <c r="II195" s="27"/>
      <c r="IJ195" s="27"/>
      <c r="IK195" s="27"/>
      <c r="IL195" s="27"/>
      <c r="IM195" s="27"/>
      <c r="IN195" s="27"/>
      <c r="IO195" s="27"/>
      <c r="IP195" s="27"/>
      <c r="IQ195" s="27"/>
      <c r="IR195" s="27"/>
    </row>
    <row r="196" spans="1:252" s="7" customFormat="1" ht="36" customHeight="1" x14ac:dyDescent="0.2">
      <c r="A196" s="21" t="s">
        <v>99</v>
      </c>
      <c r="B196" s="22" t="s">
        <v>100</v>
      </c>
      <c r="C196" s="29" t="s">
        <v>199</v>
      </c>
      <c r="D196" s="29" t="s">
        <v>204</v>
      </c>
      <c r="E196" s="28" t="s">
        <v>158</v>
      </c>
      <c r="F196" s="28" t="s">
        <v>205</v>
      </c>
      <c r="G196" s="29" t="s">
        <v>42</v>
      </c>
      <c r="H196" s="29" t="s">
        <v>134</v>
      </c>
      <c r="I196" s="28" t="s">
        <v>135</v>
      </c>
      <c r="J196" s="29" t="s">
        <v>51</v>
      </c>
      <c r="K196" s="61">
        <v>0</v>
      </c>
      <c r="L196" s="51">
        <v>89750</v>
      </c>
      <c r="M196" s="51">
        <v>0</v>
      </c>
      <c r="N196" s="51">
        <v>0</v>
      </c>
      <c r="O196" s="51">
        <f>K196+L196+M196+N196</f>
        <v>89750</v>
      </c>
      <c r="P196" s="51">
        <v>89750</v>
      </c>
      <c r="Q196" s="51">
        <v>89750</v>
      </c>
      <c r="R196" s="51">
        <v>0</v>
      </c>
      <c r="S196" s="51"/>
      <c r="T196" s="51"/>
      <c r="U196" s="51"/>
      <c r="V196" s="51"/>
      <c r="W196" s="51"/>
      <c r="X196" s="52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27"/>
      <c r="ED196" s="27"/>
      <c r="EE196" s="27"/>
      <c r="EF196" s="27"/>
      <c r="EG196" s="27"/>
      <c r="EH196" s="27"/>
      <c r="EI196" s="27"/>
      <c r="EJ196" s="27"/>
      <c r="EK196" s="27"/>
      <c r="EL196" s="27"/>
      <c r="EM196" s="27"/>
      <c r="EN196" s="27"/>
      <c r="EO196" s="27"/>
      <c r="EP196" s="27"/>
      <c r="EQ196" s="27"/>
      <c r="ER196" s="27"/>
      <c r="ES196" s="27"/>
      <c r="ET196" s="27"/>
      <c r="EU196" s="27"/>
      <c r="EV196" s="27"/>
      <c r="EW196" s="27"/>
      <c r="EX196" s="27"/>
      <c r="EY196" s="27"/>
      <c r="EZ196" s="27"/>
      <c r="FA196" s="27"/>
      <c r="FB196" s="27"/>
      <c r="FC196" s="27"/>
      <c r="FD196" s="27"/>
      <c r="FE196" s="27"/>
      <c r="FF196" s="27"/>
      <c r="FG196" s="27"/>
      <c r="FH196" s="27"/>
      <c r="FI196" s="27"/>
      <c r="FJ196" s="27"/>
      <c r="FK196" s="27"/>
      <c r="FL196" s="27"/>
      <c r="FM196" s="27"/>
      <c r="FN196" s="27"/>
      <c r="FO196" s="27"/>
      <c r="FP196" s="27"/>
      <c r="FQ196" s="27"/>
      <c r="FR196" s="27"/>
      <c r="FS196" s="27"/>
      <c r="FT196" s="27"/>
      <c r="FU196" s="27"/>
      <c r="FV196" s="27"/>
      <c r="FW196" s="27"/>
      <c r="FX196" s="27"/>
      <c r="FY196" s="27"/>
      <c r="FZ196" s="27"/>
      <c r="GA196" s="27"/>
      <c r="GB196" s="27"/>
      <c r="GC196" s="27"/>
      <c r="GD196" s="27"/>
      <c r="GE196" s="27"/>
      <c r="GF196" s="27"/>
      <c r="GG196" s="27"/>
      <c r="GH196" s="27"/>
      <c r="GI196" s="27"/>
      <c r="GJ196" s="27"/>
      <c r="GK196" s="27"/>
      <c r="GL196" s="27"/>
      <c r="GM196" s="27"/>
      <c r="GN196" s="27"/>
      <c r="GO196" s="27"/>
      <c r="GP196" s="27"/>
      <c r="GQ196" s="27"/>
      <c r="GR196" s="27"/>
      <c r="GS196" s="27"/>
      <c r="GT196" s="27"/>
      <c r="GU196" s="27"/>
      <c r="GV196" s="27"/>
      <c r="GW196" s="27"/>
      <c r="GX196" s="27"/>
      <c r="GY196" s="27"/>
      <c r="GZ196" s="27"/>
      <c r="HA196" s="27"/>
      <c r="HB196" s="27"/>
      <c r="HC196" s="27"/>
      <c r="HD196" s="27"/>
      <c r="HE196" s="27"/>
      <c r="HF196" s="27"/>
      <c r="HG196" s="27"/>
      <c r="HH196" s="27"/>
      <c r="HI196" s="27"/>
      <c r="HJ196" s="27"/>
      <c r="HK196" s="27"/>
      <c r="HL196" s="27"/>
      <c r="HM196" s="27"/>
      <c r="HN196" s="27"/>
      <c r="HO196" s="27"/>
      <c r="HP196" s="27"/>
      <c r="HQ196" s="27"/>
      <c r="HR196" s="27"/>
      <c r="HS196" s="27"/>
      <c r="HT196" s="27"/>
      <c r="HU196" s="27"/>
      <c r="HV196" s="27"/>
      <c r="HW196" s="27"/>
      <c r="HX196" s="27"/>
      <c r="HY196" s="27"/>
      <c r="HZ196" s="27"/>
      <c r="IA196" s="27"/>
      <c r="IB196" s="27"/>
      <c r="IC196" s="27"/>
      <c r="ID196" s="27"/>
      <c r="IE196" s="27"/>
      <c r="IF196" s="27"/>
      <c r="IG196" s="27"/>
      <c r="IH196" s="27"/>
      <c r="II196" s="27"/>
      <c r="IJ196" s="27"/>
      <c r="IK196" s="27"/>
      <c r="IL196" s="27"/>
      <c r="IM196" s="27"/>
      <c r="IN196" s="27"/>
      <c r="IO196" s="27"/>
      <c r="IP196" s="27"/>
      <c r="IQ196" s="27"/>
      <c r="IR196" s="27"/>
    </row>
    <row r="197" spans="1:252" s="7" customFormat="1" ht="36" customHeight="1" x14ac:dyDescent="0.2">
      <c r="A197" s="21" t="s">
        <v>99</v>
      </c>
      <c r="B197" s="22" t="s">
        <v>100</v>
      </c>
      <c r="C197" s="29" t="s">
        <v>199</v>
      </c>
      <c r="D197" s="29" t="s">
        <v>204</v>
      </c>
      <c r="E197" s="28" t="s">
        <v>158</v>
      </c>
      <c r="F197" s="28" t="s">
        <v>205</v>
      </c>
      <c r="G197" s="29" t="s">
        <v>42</v>
      </c>
      <c r="H197" s="29" t="s">
        <v>134</v>
      </c>
      <c r="I197" s="28" t="s">
        <v>135</v>
      </c>
      <c r="J197" s="29" t="s">
        <v>128</v>
      </c>
      <c r="K197" s="61">
        <v>0</v>
      </c>
      <c r="L197" s="51">
        <v>4218025.29</v>
      </c>
      <c r="M197" s="51">
        <v>0</v>
      </c>
      <c r="N197" s="51">
        <v>0</v>
      </c>
      <c r="O197" s="51">
        <f>K197+L197+M197+N197</f>
        <v>4218025.29</v>
      </c>
      <c r="P197" s="51">
        <v>4214976</v>
      </c>
      <c r="Q197" s="51">
        <v>4214976</v>
      </c>
      <c r="R197" s="51">
        <v>0</v>
      </c>
      <c r="S197" s="51"/>
      <c r="T197" s="51"/>
      <c r="U197" s="51"/>
      <c r="V197" s="51"/>
      <c r="W197" s="51"/>
      <c r="X197" s="52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7"/>
      <c r="GE197" s="27"/>
      <c r="GF197" s="27"/>
      <c r="GG197" s="27"/>
      <c r="GH197" s="27"/>
      <c r="GI197" s="27"/>
      <c r="GJ197" s="27"/>
      <c r="GK197" s="27"/>
      <c r="GL197" s="27"/>
      <c r="GM197" s="27"/>
      <c r="GN197" s="27"/>
      <c r="GO197" s="27"/>
      <c r="GP197" s="27"/>
      <c r="GQ197" s="27"/>
      <c r="GR197" s="27"/>
      <c r="GS197" s="27"/>
      <c r="GT197" s="27"/>
      <c r="GU197" s="27"/>
      <c r="GV197" s="27"/>
      <c r="GW197" s="27"/>
      <c r="GX197" s="27"/>
      <c r="GY197" s="27"/>
      <c r="GZ197" s="27"/>
      <c r="HA197" s="27"/>
      <c r="HB197" s="27"/>
      <c r="HC197" s="27"/>
      <c r="HD197" s="27"/>
      <c r="HE197" s="27"/>
      <c r="HF197" s="27"/>
      <c r="HG197" s="27"/>
      <c r="HH197" s="27"/>
      <c r="HI197" s="27"/>
      <c r="HJ197" s="27"/>
      <c r="HK197" s="27"/>
      <c r="HL197" s="27"/>
      <c r="HM197" s="27"/>
      <c r="HN197" s="27"/>
      <c r="HO197" s="27"/>
      <c r="HP197" s="27"/>
      <c r="HQ197" s="27"/>
      <c r="HR197" s="27"/>
      <c r="HS197" s="27"/>
      <c r="HT197" s="27"/>
      <c r="HU197" s="27"/>
      <c r="HV197" s="27"/>
      <c r="HW197" s="27"/>
      <c r="HX197" s="27"/>
      <c r="HY197" s="27"/>
      <c r="HZ197" s="27"/>
      <c r="IA197" s="27"/>
      <c r="IB197" s="27"/>
      <c r="IC197" s="27"/>
      <c r="ID197" s="27"/>
      <c r="IE197" s="27"/>
      <c r="IF197" s="27"/>
      <c r="IG197" s="27"/>
      <c r="IH197" s="27"/>
      <c r="II197" s="27"/>
      <c r="IJ197" s="27"/>
      <c r="IK197" s="27"/>
      <c r="IL197" s="27"/>
      <c r="IM197" s="27"/>
      <c r="IN197" s="27"/>
      <c r="IO197" s="27"/>
      <c r="IP197" s="27"/>
      <c r="IQ197" s="27"/>
      <c r="IR197" s="27"/>
    </row>
    <row r="198" spans="1:252" s="7" customFormat="1" ht="36" customHeight="1" x14ac:dyDescent="0.2">
      <c r="A198" s="21" t="s">
        <v>99</v>
      </c>
      <c r="B198" s="22" t="s">
        <v>100</v>
      </c>
      <c r="C198" s="29" t="s">
        <v>199</v>
      </c>
      <c r="D198" s="29" t="s">
        <v>204</v>
      </c>
      <c r="E198" s="28" t="s">
        <v>158</v>
      </c>
      <c r="F198" s="28" t="s">
        <v>205</v>
      </c>
      <c r="G198" s="29" t="s">
        <v>42</v>
      </c>
      <c r="H198" s="29" t="s">
        <v>103</v>
      </c>
      <c r="I198" s="28" t="s">
        <v>104</v>
      </c>
      <c r="J198" s="29" t="s">
        <v>51</v>
      </c>
      <c r="K198" s="61">
        <v>17167969</v>
      </c>
      <c r="L198" s="51">
        <v>-4589868</v>
      </c>
      <c r="M198" s="51">
        <v>0</v>
      </c>
      <c r="N198" s="51">
        <v>0</v>
      </c>
      <c r="O198" s="51">
        <f t="shared" si="8"/>
        <v>12578101</v>
      </c>
      <c r="P198" s="51">
        <v>11679188.140000001</v>
      </c>
      <c r="Q198" s="51">
        <v>11679188.140000001</v>
      </c>
      <c r="R198" s="51">
        <v>10805137.449999999</v>
      </c>
      <c r="S198" s="51"/>
      <c r="T198" s="51"/>
      <c r="U198" s="51"/>
      <c r="V198" s="51"/>
      <c r="W198" s="51"/>
      <c r="X198" s="52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  <c r="DY198" s="27"/>
      <c r="DZ198" s="27"/>
      <c r="EA198" s="27"/>
      <c r="EB198" s="27"/>
      <c r="EC198" s="27"/>
      <c r="ED198" s="27"/>
      <c r="EE198" s="27"/>
      <c r="EF198" s="27"/>
      <c r="EG198" s="27"/>
      <c r="EH198" s="27"/>
      <c r="EI198" s="27"/>
      <c r="EJ198" s="27"/>
      <c r="EK198" s="27"/>
      <c r="EL198" s="27"/>
      <c r="EM198" s="27"/>
      <c r="EN198" s="27"/>
      <c r="EO198" s="27"/>
      <c r="EP198" s="27"/>
      <c r="EQ198" s="27"/>
      <c r="ER198" s="27"/>
      <c r="ES198" s="27"/>
      <c r="ET198" s="27"/>
      <c r="EU198" s="27"/>
      <c r="EV198" s="27"/>
      <c r="EW198" s="27"/>
      <c r="EX198" s="27"/>
      <c r="EY198" s="27"/>
      <c r="EZ198" s="27"/>
      <c r="FA198" s="27"/>
      <c r="FB198" s="27"/>
      <c r="FC198" s="27"/>
      <c r="FD198" s="27"/>
      <c r="FE198" s="27"/>
      <c r="FF198" s="27"/>
      <c r="FG198" s="27"/>
      <c r="FH198" s="27"/>
      <c r="FI198" s="27"/>
      <c r="FJ198" s="27"/>
      <c r="FK198" s="27"/>
      <c r="FL198" s="27"/>
      <c r="FM198" s="27"/>
      <c r="FN198" s="27"/>
      <c r="FO198" s="27"/>
      <c r="FP198" s="27"/>
      <c r="FQ198" s="27"/>
      <c r="FR198" s="27"/>
      <c r="FS198" s="27"/>
      <c r="FT198" s="27"/>
      <c r="FU198" s="27"/>
      <c r="FV198" s="27"/>
      <c r="FW198" s="27"/>
      <c r="FX198" s="27"/>
      <c r="FY198" s="27"/>
      <c r="FZ198" s="27"/>
      <c r="GA198" s="27"/>
      <c r="GB198" s="27"/>
      <c r="GC198" s="27"/>
      <c r="GD198" s="27"/>
      <c r="GE198" s="27"/>
      <c r="GF198" s="27"/>
      <c r="GG198" s="27"/>
      <c r="GH198" s="27"/>
      <c r="GI198" s="27"/>
      <c r="GJ198" s="27"/>
      <c r="GK198" s="27"/>
      <c r="GL198" s="27"/>
      <c r="GM198" s="27"/>
      <c r="GN198" s="27"/>
      <c r="GO198" s="27"/>
      <c r="GP198" s="27"/>
      <c r="GQ198" s="27"/>
      <c r="GR198" s="27"/>
      <c r="GS198" s="27"/>
      <c r="GT198" s="27"/>
      <c r="GU198" s="27"/>
      <c r="GV198" s="27"/>
      <c r="GW198" s="27"/>
      <c r="GX198" s="27"/>
      <c r="GY198" s="27"/>
      <c r="GZ198" s="27"/>
      <c r="HA198" s="27"/>
      <c r="HB198" s="27"/>
      <c r="HC198" s="27"/>
      <c r="HD198" s="27"/>
      <c r="HE198" s="27"/>
      <c r="HF198" s="27"/>
      <c r="HG198" s="27"/>
      <c r="HH198" s="27"/>
      <c r="HI198" s="27"/>
      <c r="HJ198" s="27"/>
      <c r="HK198" s="27"/>
      <c r="HL198" s="27"/>
      <c r="HM198" s="27"/>
      <c r="HN198" s="27"/>
      <c r="HO198" s="27"/>
      <c r="HP198" s="27"/>
      <c r="HQ198" s="27"/>
      <c r="HR198" s="27"/>
      <c r="HS198" s="27"/>
      <c r="HT198" s="27"/>
      <c r="HU198" s="27"/>
      <c r="HV198" s="27"/>
      <c r="HW198" s="27"/>
      <c r="HX198" s="27"/>
      <c r="HY198" s="27"/>
      <c r="HZ198" s="27"/>
      <c r="IA198" s="27"/>
      <c r="IB198" s="27"/>
      <c r="IC198" s="27"/>
      <c r="ID198" s="27"/>
      <c r="IE198" s="27"/>
      <c r="IF198" s="27"/>
      <c r="IG198" s="27"/>
      <c r="IH198" s="27"/>
      <c r="II198" s="27"/>
      <c r="IJ198" s="27"/>
      <c r="IK198" s="27"/>
      <c r="IL198" s="27"/>
      <c r="IM198" s="27"/>
      <c r="IN198" s="27"/>
      <c r="IO198" s="27"/>
      <c r="IP198" s="27"/>
      <c r="IQ198" s="27"/>
      <c r="IR198" s="27"/>
    </row>
    <row r="199" spans="1:252" s="7" customFormat="1" ht="36" customHeight="1" x14ac:dyDescent="0.2">
      <c r="A199" s="21" t="s">
        <v>99</v>
      </c>
      <c r="B199" s="22" t="s">
        <v>100</v>
      </c>
      <c r="C199" s="29" t="s">
        <v>199</v>
      </c>
      <c r="D199" s="29" t="s">
        <v>204</v>
      </c>
      <c r="E199" s="28" t="s">
        <v>158</v>
      </c>
      <c r="F199" s="28" t="s">
        <v>205</v>
      </c>
      <c r="G199" s="29" t="s">
        <v>42</v>
      </c>
      <c r="H199" s="29" t="s">
        <v>103</v>
      </c>
      <c r="I199" s="28" t="s">
        <v>104</v>
      </c>
      <c r="J199" s="29" t="s">
        <v>128</v>
      </c>
      <c r="K199" s="61">
        <v>163371</v>
      </c>
      <c r="L199" s="51">
        <v>817200</v>
      </c>
      <c r="M199" s="51">
        <v>0</v>
      </c>
      <c r="N199" s="51">
        <v>0</v>
      </c>
      <c r="O199" s="51">
        <f t="shared" si="8"/>
        <v>980571</v>
      </c>
      <c r="P199" s="51">
        <v>980571</v>
      </c>
      <c r="Q199" s="51">
        <v>980571</v>
      </c>
      <c r="R199" s="51">
        <v>16129</v>
      </c>
      <c r="S199" s="51"/>
      <c r="T199" s="51"/>
      <c r="U199" s="51"/>
      <c r="V199" s="51"/>
      <c r="W199" s="51"/>
      <c r="X199" s="52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7"/>
      <c r="FA199" s="27"/>
      <c r="FB199" s="27"/>
      <c r="FC199" s="27"/>
      <c r="FD199" s="27"/>
      <c r="FE199" s="27"/>
      <c r="FF199" s="27"/>
      <c r="FG199" s="27"/>
      <c r="FH199" s="27"/>
      <c r="FI199" s="27"/>
      <c r="FJ199" s="27"/>
      <c r="FK199" s="27"/>
      <c r="FL199" s="27"/>
      <c r="FM199" s="27"/>
      <c r="FN199" s="27"/>
      <c r="FO199" s="27"/>
      <c r="FP199" s="27"/>
      <c r="FQ199" s="27"/>
      <c r="FR199" s="27"/>
      <c r="FS199" s="27"/>
      <c r="FT199" s="27"/>
      <c r="FU199" s="27"/>
      <c r="FV199" s="27"/>
      <c r="FW199" s="27"/>
      <c r="FX199" s="27"/>
      <c r="FY199" s="27"/>
      <c r="FZ199" s="27"/>
      <c r="GA199" s="27"/>
      <c r="GB199" s="27"/>
      <c r="GC199" s="27"/>
      <c r="GD199" s="27"/>
      <c r="GE199" s="27"/>
      <c r="GF199" s="27"/>
      <c r="GG199" s="27"/>
      <c r="GH199" s="27"/>
      <c r="GI199" s="27"/>
      <c r="GJ199" s="27"/>
      <c r="GK199" s="27"/>
      <c r="GL199" s="27"/>
      <c r="GM199" s="27"/>
      <c r="GN199" s="27"/>
      <c r="GO199" s="27"/>
      <c r="GP199" s="27"/>
      <c r="GQ199" s="27"/>
      <c r="GR199" s="27"/>
      <c r="GS199" s="27"/>
      <c r="GT199" s="27"/>
      <c r="GU199" s="27"/>
      <c r="GV199" s="27"/>
      <c r="GW199" s="27"/>
      <c r="GX199" s="27"/>
      <c r="GY199" s="27"/>
      <c r="GZ199" s="27"/>
      <c r="HA199" s="27"/>
      <c r="HB199" s="27"/>
      <c r="HC199" s="27"/>
      <c r="HD199" s="27"/>
      <c r="HE199" s="27"/>
      <c r="HF199" s="27"/>
      <c r="HG199" s="27"/>
      <c r="HH199" s="27"/>
      <c r="HI199" s="27"/>
      <c r="HJ199" s="27"/>
      <c r="HK199" s="27"/>
      <c r="HL199" s="27"/>
      <c r="HM199" s="27"/>
      <c r="HN199" s="27"/>
      <c r="HO199" s="27"/>
      <c r="HP199" s="27"/>
      <c r="HQ199" s="27"/>
      <c r="HR199" s="27"/>
      <c r="HS199" s="27"/>
      <c r="HT199" s="27"/>
      <c r="HU199" s="27"/>
      <c r="HV199" s="27"/>
      <c r="HW199" s="27"/>
      <c r="HX199" s="27"/>
      <c r="HY199" s="27"/>
      <c r="HZ199" s="27"/>
      <c r="IA199" s="27"/>
      <c r="IB199" s="27"/>
      <c r="IC199" s="27"/>
      <c r="ID199" s="27"/>
      <c r="IE199" s="27"/>
      <c r="IF199" s="27"/>
      <c r="IG199" s="27"/>
      <c r="IH199" s="27"/>
      <c r="II199" s="27"/>
      <c r="IJ199" s="27"/>
      <c r="IK199" s="27"/>
      <c r="IL199" s="27"/>
      <c r="IM199" s="27"/>
      <c r="IN199" s="27"/>
      <c r="IO199" s="27"/>
      <c r="IP199" s="27"/>
      <c r="IQ199" s="27"/>
      <c r="IR199" s="27"/>
    </row>
    <row r="200" spans="1:252" s="7" customFormat="1" ht="36" customHeight="1" x14ac:dyDescent="0.2">
      <c r="A200" s="21" t="s">
        <v>99</v>
      </c>
      <c r="B200" s="22" t="s">
        <v>100</v>
      </c>
      <c r="C200" s="29" t="s">
        <v>199</v>
      </c>
      <c r="D200" s="29" t="s">
        <v>204</v>
      </c>
      <c r="E200" s="28" t="s">
        <v>158</v>
      </c>
      <c r="F200" s="28" t="s">
        <v>205</v>
      </c>
      <c r="G200" s="29" t="s">
        <v>42</v>
      </c>
      <c r="H200" s="62" t="s">
        <v>56</v>
      </c>
      <c r="I200" s="65" t="s">
        <v>57</v>
      </c>
      <c r="J200" s="29" t="s">
        <v>51</v>
      </c>
      <c r="K200" s="61">
        <v>0</v>
      </c>
      <c r="L200" s="51">
        <v>7113808</v>
      </c>
      <c r="M200" s="51">
        <v>0</v>
      </c>
      <c r="N200" s="51">
        <v>0</v>
      </c>
      <c r="O200" s="51">
        <f t="shared" si="8"/>
        <v>7113808</v>
      </c>
      <c r="P200" s="51">
        <v>6860040.2999999998</v>
      </c>
      <c r="Q200" s="51">
        <v>6860040.2999999998</v>
      </c>
      <c r="R200" s="51">
        <v>3549353.56</v>
      </c>
      <c r="S200" s="51"/>
      <c r="T200" s="51"/>
      <c r="U200" s="51"/>
      <c r="V200" s="51"/>
      <c r="W200" s="51"/>
      <c r="X200" s="52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  <c r="EF200" s="27"/>
      <c r="EG200" s="27"/>
      <c r="EH200" s="27"/>
      <c r="EI200" s="27"/>
      <c r="EJ200" s="27"/>
      <c r="EK200" s="27"/>
      <c r="EL200" s="27"/>
      <c r="EM200" s="27"/>
      <c r="EN200" s="27"/>
      <c r="EO200" s="27"/>
      <c r="EP200" s="27"/>
      <c r="EQ200" s="27"/>
      <c r="ER200" s="27"/>
      <c r="ES200" s="27"/>
      <c r="ET200" s="27"/>
      <c r="EU200" s="27"/>
      <c r="EV200" s="27"/>
      <c r="EW200" s="27"/>
      <c r="EX200" s="27"/>
      <c r="EY200" s="27"/>
      <c r="EZ200" s="27"/>
      <c r="FA200" s="27"/>
      <c r="FB200" s="27"/>
      <c r="FC200" s="27"/>
      <c r="FD200" s="27"/>
      <c r="FE200" s="27"/>
      <c r="FF200" s="27"/>
      <c r="FG200" s="27"/>
      <c r="FH200" s="27"/>
      <c r="FI200" s="27"/>
      <c r="FJ200" s="27"/>
      <c r="FK200" s="27"/>
      <c r="FL200" s="27"/>
      <c r="FM200" s="27"/>
      <c r="FN200" s="27"/>
      <c r="FO200" s="27"/>
      <c r="FP200" s="27"/>
      <c r="FQ200" s="27"/>
      <c r="FR200" s="27"/>
      <c r="FS200" s="27"/>
      <c r="FT200" s="27"/>
      <c r="FU200" s="27"/>
      <c r="FV200" s="27"/>
      <c r="FW200" s="27"/>
      <c r="FX200" s="27"/>
      <c r="FY200" s="27"/>
      <c r="FZ200" s="27"/>
      <c r="GA200" s="27"/>
      <c r="GB200" s="27"/>
      <c r="GC200" s="27"/>
      <c r="GD200" s="27"/>
      <c r="GE200" s="27"/>
      <c r="GF200" s="27"/>
      <c r="GG200" s="27"/>
      <c r="GH200" s="27"/>
      <c r="GI200" s="27"/>
      <c r="GJ200" s="27"/>
      <c r="GK200" s="27"/>
      <c r="GL200" s="27"/>
      <c r="GM200" s="27"/>
      <c r="GN200" s="27"/>
      <c r="GO200" s="27"/>
      <c r="GP200" s="27"/>
      <c r="GQ200" s="27"/>
      <c r="GR200" s="27"/>
      <c r="GS200" s="27"/>
      <c r="GT200" s="27"/>
      <c r="GU200" s="27"/>
      <c r="GV200" s="27"/>
      <c r="GW200" s="27"/>
      <c r="GX200" s="27"/>
      <c r="GY200" s="27"/>
      <c r="GZ200" s="27"/>
      <c r="HA200" s="27"/>
      <c r="HB200" s="27"/>
      <c r="HC200" s="27"/>
      <c r="HD200" s="27"/>
      <c r="HE200" s="27"/>
      <c r="HF200" s="27"/>
      <c r="HG200" s="27"/>
      <c r="HH200" s="27"/>
      <c r="HI200" s="27"/>
      <c r="HJ200" s="27"/>
      <c r="HK200" s="27"/>
      <c r="HL200" s="27"/>
      <c r="HM200" s="27"/>
      <c r="HN200" s="27"/>
      <c r="HO200" s="27"/>
      <c r="HP200" s="27"/>
      <c r="HQ200" s="27"/>
      <c r="HR200" s="27"/>
      <c r="HS200" s="27"/>
      <c r="HT200" s="27"/>
      <c r="HU200" s="27"/>
      <c r="HV200" s="27"/>
      <c r="HW200" s="27"/>
      <c r="HX200" s="27"/>
      <c r="HY200" s="27"/>
      <c r="HZ200" s="27"/>
      <c r="IA200" s="27"/>
      <c r="IB200" s="27"/>
      <c r="IC200" s="27"/>
      <c r="ID200" s="27"/>
      <c r="IE200" s="27"/>
      <c r="IF200" s="27"/>
      <c r="IG200" s="27"/>
      <c r="IH200" s="27"/>
      <c r="II200" s="27"/>
      <c r="IJ200" s="27"/>
      <c r="IK200" s="27"/>
      <c r="IL200" s="27"/>
      <c r="IM200" s="27"/>
      <c r="IN200" s="27"/>
      <c r="IO200" s="27"/>
      <c r="IP200" s="27"/>
      <c r="IQ200" s="27"/>
      <c r="IR200" s="27"/>
    </row>
    <row r="201" spans="1:252" s="7" customFormat="1" ht="36" customHeight="1" x14ac:dyDescent="0.2">
      <c r="A201" s="21" t="s">
        <v>99</v>
      </c>
      <c r="B201" s="22" t="s">
        <v>100</v>
      </c>
      <c r="C201" s="29" t="s">
        <v>199</v>
      </c>
      <c r="D201" s="29" t="s">
        <v>204</v>
      </c>
      <c r="E201" s="28" t="s">
        <v>158</v>
      </c>
      <c r="F201" s="28" t="s">
        <v>205</v>
      </c>
      <c r="G201" s="29" t="s">
        <v>42</v>
      </c>
      <c r="H201" s="62" t="s">
        <v>136</v>
      </c>
      <c r="I201" s="63" t="s">
        <v>137</v>
      </c>
      <c r="J201" s="29" t="s">
        <v>51</v>
      </c>
      <c r="K201" s="61">
        <v>0</v>
      </c>
      <c r="L201" s="51">
        <v>84355</v>
      </c>
      <c r="M201" s="51">
        <v>0</v>
      </c>
      <c r="N201" s="51">
        <v>0</v>
      </c>
      <c r="O201" s="51">
        <f t="shared" si="8"/>
        <v>84355</v>
      </c>
      <c r="P201" s="51">
        <v>24000</v>
      </c>
      <c r="Q201" s="51">
        <v>24000</v>
      </c>
      <c r="R201" s="51">
        <v>0</v>
      </c>
      <c r="S201" s="51"/>
      <c r="T201" s="51"/>
      <c r="U201" s="51"/>
      <c r="V201" s="51"/>
      <c r="W201" s="51"/>
      <c r="X201" s="52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27"/>
      <c r="ED201" s="27"/>
      <c r="EE201" s="27"/>
      <c r="EF201" s="27"/>
      <c r="EG201" s="27"/>
      <c r="EH201" s="27"/>
      <c r="EI201" s="27"/>
      <c r="EJ201" s="27"/>
      <c r="EK201" s="27"/>
      <c r="EL201" s="27"/>
      <c r="EM201" s="27"/>
      <c r="EN201" s="27"/>
      <c r="EO201" s="27"/>
      <c r="EP201" s="27"/>
      <c r="EQ201" s="27"/>
      <c r="ER201" s="27"/>
      <c r="ES201" s="27"/>
      <c r="ET201" s="27"/>
      <c r="EU201" s="27"/>
      <c r="EV201" s="27"/>
      <c r="EW201" s="27"/>
      <c r="EX201" s="27"/>
      <c r="EY201" s="27"/>
      <c r="EZ201" s="27"/>
      <c r="FA201" s="27"/>
      <c r="FB201" s="27"/>
      <c r="FC201" s="27"/>
      <c r="FD201" s="27"/>
      <c r="FE201" s="27"/>
      <c r="FF201" s="27"/>
      <c r="FG201" s="27"/>
      <c r="FH201" s="27"/>
      <c r="FI201" s="27"/>
      <c r="FJ201" s="27"/>
      <c r="FK201" s="27"/>
      <c r="FL201" s="27"/>
      <c r="FM201" s="27"/>
      <c r="FN201" s="27"/>
      <c r="FO201" s="27"/>
      <c r="FP201" s="27"/>
      <c r="FQ201" s="27"/>
      <c r="FR201" s="27"/>
      <c r="FS201" s="27"/>
      <c r="FT201" s="27"/>
      <c r="FU201" s="27"/>
      <c r="FV201" s="27"/>
      <c r="FW201" s="27"/>
      <c r="FX201" s="27"/>
      <c r="FY201" s="27"/>
      <c r="FZ201" s="27"/>
      <c r="GA201" s="27"/>
      <c r="GB201" s="27"/>
      <c r="GC201" s="27"/>
      <c r="GD201" s="27"/>
      <c r="GE201" s="27"/>
      <c r="GF201" s="27"/>
      <c r="GG201" s="27"/>
      <c r="GH201" s="27"/>
      <c r="GI201" s="27"/>
      <c r="GJ201" s="27"/>
      <c r="GK201" s="27"/>
      <c r="GL201" s="27"/>
      <c r="GM201" s="27"/>
      <c r="GN201" s="27"/>
      <c r="GO201" s="27"/>
      <c r="GP201" s="27"/>
      <c r="GQ201" s="27"/>
      <c r="GR201" s="27"/>
      <c r="GS201" s="27"/>
      <c r="GT201" s="27"/>
      <c r="GU201" s="27"/>
      <c r="GV201" s="27"/>
      <c r="GW201" s="27"/>
      <c r="GX201" s="27"/>
      <c r="GY201" s="27"/>
      <c r="GZ201" s="27"/>
      <c r="HA201" s="27"/>
      <c r="HB201" s="27"/>
      <c r="HC201" s="27"/>
      <c r="HD201" s="27"/>
      <c r="HE201" s="27"/>
      <c r="HF201" s="27"/>
      <c r="HG201" s="27"/>
      <c r="HH201" s="27"/>
      <c r="HI201" s="27"/>
      <c r="HJ201" s="27"/>
      <c r="HK201" s="27"/>
      <c r="HL201" s="27"/>
      <c r="HM201" s="27"/>
      <c r="HN201" s="27"/>
      <c r="HO201" s="27"/>
      <c r="HP201" s="27"/>
      <c r="HQ201" s="27"/>
      <c r="HR201" s="27"/>
      <c r="HS201" s="27"/>
      <c r="HT201" s="27"/>
      <c r="HU201" s="27"/>
      <c r="HV201" s="27"/>
      <c r="HW201" s="27"/>
      <c r="HX201" s="27"/>
      <c r="HY201" s="27"/>
      <c r="HZ201" s="27"/>
      <c r="IA201" s="27"/>
      <c r="IB201" s="27"/>
      <c r="IC201" s="27"/>
      <c r="ID201" s="27"/>
      <c r="IE201" s="27"/>
      <c r="IF201" s="27"/>
      <c r="IG201" s="27"/>
      <c r="IH201" s="27"/>
      <c r="II201" s="27"/>
      <c r="IJ201" s="27"/>
      <c r="IK201" s="27"/>
      <c r="IL201" s="27"/>
      <c r="IM201" s="27"/>
      <c r="IN201" s="27"/>
      <c r="IO201" s="27"/>
      <c r="IP201" s="27"/>
      <c r="IQ201" s="27"/>
      <c r="IR201" s="27"/>
    </row>
    <row r="202" spans="1:252" s="7" customFormat="1" ht="36" customHeight="1" x14ac:dyDescent="0.2">
      <c r="A202" s="21" t="s">
        <v>99</v>
      </c>
      <c r="B202" s="22" t="s">
        <v>100</v>
      </c>
      <c r="C202" s="29" t="s">
        <v>199</v>
      </c>
      <c r="D202" s="29" t="s">
        <v>204</v>
      </c>
      <c r="E202" s="28" t="s">
        <v>158</v>
      </c>
      <c r="F202" s="28" t="s">
        <v>205</v>
      </c>
      <c r="G202" s="29" t="s">
        <v>42</v>
      </c>
      <c r="H202" s="62" t="s">
        <v>136</v>
      </c>
      <c r="I202" s="63" t="s">
        <v>137</v>
      </c>
      <c r="J202" s="29" t="s">
        <v>128</v>
      </c>
      <c r="K202" s="61">
        <v>0</v>
      </c>
      <c r="L202" s="51">
        <v>1176000</v>
      </c>
      <c r="M202" s="51">
        <v>0</v>
      </c>
      <c r="N202" s="51">
        <v>0</v>
      </c>
      <c r="O202" s="51">
        <f t="shared" si="8"/>
        <v>1176000</v>
      </c>
      <c r="P202" s="51">
        <v>945420.80000000005</v>
      </c>
      <c r="Q202" s="51">
        <v>945420.80000000005</v>
      </c>
      <c r="R202" s="51">
        <v>58400</v>
      </c>
      <c r="S202" s="51"/>
      <c r="T202" s="51"/>
      <c r="U202" s="51"/>
      <c r="V202" s="51"/>
      <c r="W202" s="51"/>
      <c r="X202" s="52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  <c r="EF202" s="27"/>
      <c r="EG202" s="27"/>
      <c r="EH202" s="27"/>
      <c r="EI202" s="27"/>
      <c r="EJ202" s="27"/>
      <c r="EK202" s="27"/>
      <c r="EL202" s="27"/>
      <c r="EM202" s="27"/>
      <c r="EN202" s="27"/>
      <c r="EO202" s="27"/>
      <c r="EP202" s="27"/>
      <c r="EQ202" s="27"/>
      <c r="ER202" s="27"/>
      <c r="ES202" s="27"/>
      <c r="ET202" s="27"/>
      <c r="EU202" s="27"/>
      <c r="EV202" s="27"/>
      <c r="EW202" s="27"/>
      <c r="EX202" s="27"/>
      <c r="EY202" s="27"/>
      <c r="EZ202" s="27"/>
      <c r="FA202" s="27"/>
      <c r="FB202" s="27"/>
      <c r="FC202" s="27"/>
      <c r="FD202" s="27"/>
      <c r="FE202" s="27"/>
      <c r="FF202" s="27"/>
      <c r="FG202" s="27"/>
      <c r="FH202" s="27"/>
      <c r="FI202" s="27"/>
      <c r="FJ202" s="27"/>
      <c r="FK202" s="27"/>
      <c r="FL202" s="27"/>
      <c r="FM202" s="27"/>
      <c r="FN202" s="27"/>
      <c r="FO202" s="27"/>
      <c r="FP202" s="27"/>
      <c r="FQ202" s="27"/>
      <c r="FR202" s="27"/>
      <c r="FS202" s="27"/>
      <c r="FT202" s="27"/>
      <c r="FU202" s="27"/>
      <c r="FV202" s="27"/>
      <c r="FW202" s="27"/>
      <c r="FX202" s="27"/>
      <c r="FY202" s="27"/>
      <c r="FZ202" s="27"/>
      <c r="GA202" s="27"/>
      <c r="GB202" s="27"/>
      <c r="GC202" s="27"/>
      <c r="GD202" s="27"/>
      <c r="GE202" s="27"/>
      <c r="GF202" s="27"/>
      <c r="GG202" s="27"/>
      <c r="GH202" s="27"/>
      <c r="GI202" s="27"/>
      <c r="GJ202" s="27"/>
      <c r="GK202" s="27"/>
      <c r="GL202" s="27"/>
      <c r="GM202" s="27"/>
      <c r="GN202" s="27"/>
      <c r="GO202" s="27"/>
      <c r="GP202" s="27"/>
      <c r="GQ202" s="27"/>
      <c r="GR202" s="27"/>
      <c r="GS202" s="27"/>
      <c r="GT202" s="27"/>
      <c r="GU202" s="27"/>
      <c r="GV202" s="27"/>
      <c r="GW202" s="27"/>
      <c r="GX202" s="27"/>
      <c r="GY202" s="27"/>
      <c r="GZ202" s="27"/>
      <c r="HA202" s="27"/>
      <c r="HB202" s="27"/>
      <c r="HC202" s="27"/>
      <c r="HD202" s="27"/>
      <c r="HE202" s="27"/>
      <c r="HF202" s="27"/>
      <c r="HG202" s="27"/>
      <c r="HH202" s="27"/>
      <c r="HI202" s="27"/>
      <c r="HJ202" s="27"/>
      <c r="HK202" s="27"/>
      <c r="HL202" s="27"/>
      <c r="HM202" s="27"/>
      <c r="HN202" s="27"/>
      <c r="HO202" s="27"/>
      <c r="HP202" s="27"/>
      <c r="HQ202" s="27"/>
      <c r="HR202" s="27"/>
      <c r="HS202" s="27"/>
      <c r="HT202" s="27"/>
      <c r="HU202" s="27"/>
      <c r="HV202" s="27"/>
      <c r="HW202" s="27"/>
      <c r="HX202" s="27"/>
      <c r="HY202" s="27"/>
      <c r="HZ202" s="27"/>
      <c r="IA202" s="27"/>
      <c r="IB202" s="27"/>
      <c r="IC202" s="27"/>
      <c r="ID202" s="27"/>
      <c r="IE202" s="27"/>
      <c r="IF202" s="27"/>
      <c r="IG202" s="27"/>
      <c r="IH202" s="27"/>
      <c r="II202" s="27"/>
      <c r="IJ202" s="27"/>
      <c r="IK202" s="27"/>
      <c r="IL202" s="27"/>
      <c r="IM202" s="27"/>
      <c r="IN202" s="27"/>
      <c r="IO202" s="27"/>
      <c r="IP202" s="27"/>
      <c r="IQ202" s="27"/>
      <c r="IR202" s="27"/>
    </row>
    <row r="203" spans="1:252" s="7" customFormat="1" ht="36" customHeight="1" x14ac:dyDescent="0.2">
      <c r="A203" s="21" t="s">
        <v>99</v>
      </c>
      <c r="B203" s="22" t="s">
        <v>100</v>
      </c>
      <c r="C203" s="29" t="s">
        <v>199</v>
      </c>
      <c r="D203" s="29" t="s">
        <v>206</v>
      </c>
      <c r="E203" s="28" t="s">
        <v>158</v>
      </c>
      <c r="F203" s="28" t="s">
        <v>207</v>
      </c>
      <c r="G203" s="29" t="s">
        <v>42</v>
      </c>
      <c r="H203" s="29" t="s">
        <v>43</v>
      </c>
      <c r="I203" s="28" t="s">
        <v>44</v>
      </c>
      <c r="J203" s="29" t="s">
        <v>128</v>
      </c>
      <c r="K203" s="61">
        <v>80000</v>
      </c>
      <c r="L203" s="51">
        <v>-80000</v>
      </c>
      <c r="M203" s="51">
        <v>0</v>
      </c>
      <c r="N203" s="51">
        <v>0</v>
      </c>
      <c r="O203" s="51">
        <f>K203+L203+M203+N203</f>
        <v>0</v>
      </c>
      <c r="P203" s="51"/>
      <c r="Q203" s="51"/>
      <c r="R203" s="51"/>
      <c r="S203" s="51">
        <v>0</v>
      </c>
      <c r="T203" s="51">
        <v>0</v>
      </c>
      <c r="U203" s="51">
        <v>0</v>
      </c>
      <c r="V203" s="51"/>
      <c r="W203" s="51"/>
      <c r="X203" s="52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7"/>
      <c r="EB203" s="27"/>
      <c r="EC203" s="27"/>
      <c r="ED203" s="27"/>
      <c r="EE203" s="27"/>
      <c r="EF203" s="27"/>
      <c r="EG203" s="27"/>
      <c r="EH203" s="27"/>
      <c r="EI203" s="27"/>
      <c r="EJ203" s="27"/>
      <c r="EK203" s="27"/>
      <c r="EL203" s="27"/>
      <c r="EM203" s="27"/>
      <c r="EN203" s="27"/>
      <c r="EO203" s="27"/>
      <c r="EP203" s="27"/>
      <c r="EQ203" s="27"/>
      <c r="ER203" s="27"/>
      <c r="ES203" s="27"/>
      <c r="ET203" s="27"/>
      <c r="EU203" s="27"/>
      <c r="EV203" s="27"/>
      <c r="EW203" s="27"/>
      <c r="EX203" s="27"/>
      <c r="EY203" s="27"/>
      <c r="EZ203" s="27"/>
      <c r="FA203" s="27"/>
      <c r="FB203" s="27"/>
      <c r="FC203" s="27"/>
      <c r="FD203" s="27"/>
      <c r="FE203" s="27"/>
      <c r="FF203" s="27"/>
      <c r="FG203" s="27"/>
      <c r="FH203" s="27"/>
      <c r="FI203" s="27"/>
      <c r="FJ203" s="27"/>
      <c r="FK203" s="27"/>
      <c r="FL203" s="27"/>
      <c r="FM203" s="27"/>
      <c r="FN203" s="27"/>
      <c r="FO203" s="27"/>
      <c r="FP203" s="27"/>
      <c r="FQ203" s="27"/>
      <c r="FR203" s="27"/>
      <c r="FS203" s="27"/>
      <c r="FT203" s="27"/>
      <c r="FU203" s="27"/>
      <c r="FV203" s="27"/>
      <c r="FW203" s="27"/>
      <c r="FX203" s="27"/>
      <c r="FY203" s="27"/>
      <c r="FZ203" s="27"/>
      <c r="GA203" s="27"/>
      <c r="GB203" s="27"/>
      <c r="GC203" s="27"/>
      <c r="GD203" s="27"/>
      <c r="GE203" s="27"/>
      <c r="GF203" s="27"/>
      <c r="GG203" s="27"/>
      <c r="GH203" s="27"/>
      <c r="GI203" s="27"/>
      <c r="GJ203" s="27"/>
      <c r="GK203" s="27"/>
      <c r="GL203" s="27"/>
      <c r="GM203" s="27"/>
      <c r="GN203" s="27"/>
      <c r="GO203" s="27"/>
      <c r="GP203" s="27"/>
      <c r="GQ203" s="27"/>
      <c r="GR203" s="27"/>
      <c r="GS203" s="27"/>
      <c r="GT203" s="27"/>
      <c r="GU203" s="27"/>
      <c r="GV203" s="27"/>
      <c r="GW203" s="27"/>
      <c r="GX203" s="27"/>
      <c r="GY203" s="27"/>
      <c r="GZ203" s="27"/>
      <c r="HA203" s="27"/>
      <c r="HB203" s="27"/>
      <c r="HC203" s="27"/>
      <c r="HD203" s="27"/>
      <c r="HE203" s="27"/>
      <c r="HF203" s="27"/>
      <c r="HG203" s="27"/>
      <c r="HH203" s="27"/>
      <c r="HI203" s="27"/>
      <c r="HJ203" s="27"/>
      <c r="HK203" s="27"/>
      <c r="HL203" s="27"/>
      <c r="HM203" s="27"/>
      <c r="HN203" s="27"/>
      <c r="HO203" s="27"/>
      <c r="HP203" s="27"/>
      <c r="HQ203" s="27"/>
      <c r="HR203" s="27"/>
      <c r="HS203" s="27"/>
      <c r="HT203" s="27"/>
      <c r="HU203" s="27"/>
      <c r="HV203" s="27"/>
      <c r="HW203" s="27"/>
      <c r="HX203" s="27"/>
      <c r="HY203" s="27"/>
      <c r="HZ203" s="27"/>
      <c r="IA203" s="27"/>
      <c r="IB203" s="27"/>
      <c r="IC203" s="27"/>
      <c r="ID203" s="27"/>
      <c r="IE203" s="27"/>
      <c r="IF203" s="27"/>
      <c r="IG203" s="27"/>
      <c r="IH203" s="27"/>
      <c r="II203" s="27"/>
      <c r="IJ203" s="27"/>
      <c r="IK203" s="27"/>
      <c r="IL203" s="27"/>
      <c r="IM203" s="27"/>
      <c r="IN203" s="27"/>
      <c r="IO203" s="27"/>
      <c r="IP203" s="27"/>
      <c r="IQ203" s="27"/>
      <c r="IR203" s="27"/>
    </row>
    <row r="204" spans="1:252" s="7" customFormat="1" ht="36" customHeight="1" x14ac:dyDescent="0.2">
      <c r="A204" s="21" t="s">
        <v>99</v>
      </c>
      <c r="B204" s="22" t="s">
        <v>100</v>
      </c>
      <c r="C204" s="29" t="s">
        <v>199</v>
      </c>
      <c r="D204" s="29" t="s">
        <v>206</v>
      </c>
      <c r="E204" s="28" t="s">
        <v>158</v>
      </c>
      <c r="F204" s="28" t="s">
        <v>207</v>
      </c>
      <c r="G204" s="29" t="s">
        <v>42</v>
      </c>
      <c r="H204" s="29" t="s">
        <v>103</v>
      </c>
      <c r="I204" s="28" t="s">
        <v>104</v>
      </c>
      <c r="J204" s="29" t="s">
        <v>51</v>
      </c>
      <c r="K204" s="61">
        <v>2298631</v>
      </c>
      <c r="L204" s="51">
        <v>20000</v>
      </c>
      <c r="M204" s="51">
        <v>0</v>
      </c>
      <c r="N204" s="51">
        <v>0</v>
      </c>
      <c r="O204" s="51">
        <f t="shared" si="8"/>
        <v>2318631</v>
      </c>
      <c r="P204" s="51"/>
      <c r="Q204" s="51"/>
      <c r="R204" s="51"/>
      <c r="S204" s="51">
        <v>1883069.27</v>
      </c>
      <c r="T204" s="51">
        <v>1883069.27</v>
      </c>
      <c r="U204" s="51">
        <v>1753093.31</v>
      </c>
      <c r="V204" s="51"/>
      <c r="W204" s="51"/>
      <c r="X204" s="52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  <c r="EK204" s="27"/>
      <c r="EL204" s="27"/>
      <c r="EM204" s="27"/>
      <c r="EN204" s="27"/>
      <c r="EO204" s="27"/>
      <c r="EP204" s="27"/>
      <c r="EQ204" s="27"/>
      <c r="ER204" s="27"/>
      <c r="ES204" s="27"/>
      <c r="ET204" s="27"/>
      <c r="EU204" s="27"/>
      <c r="EV204" s="27"/>
      <c r="EW204" s="27"/>
      <c r="EX204" s="27"/>
      <c r="EY204" s="27"/>
      <c r="EZ204" s="27"/>
      <c r="FA204" s="27"/>
      <c r="FB204" s="27"/>
      <c r="FC204" s="27"/>
      <c r="FD204" s="27"/>
      <c r="FE204" s="27"/>
      <c r="FF204" s="27"/>
      <c r="FG204" s="27"/>
      <c r="FH204" s="27"/>
      <c r="FI204" s="27"/>
      <c r="FJ204" s="27"/>
      <c r="FK204" s="27"/>
      <c r="FL204" s="27"/>
      <c r="FM204" s="27"/>
      <c r="FN204" s="27"/>
      <c r="FO204" s="27"/>
      <c r="FP204" s="27"/>
      <c r="FQ204" s="27"/>
      <c r="FR204" s="27"/>
      <c r="FS204" s="27"/>
      <c r="FT204" s="27"/>
      <c r="FU204" s="27"/>
      <c r="FV204" s="27"/>
      <c r="FW204" s="27"/>
      <c r="FX204" s="27"/>
      <c r="FY204" s="27"/>
      <c r="FZ204" s="27"/>
      <c r="GA204" s="27"/>
      <c r="GB204" s="27"/>
      <c r="GC204" s="27"/>
      <c r="GD204" s="27"/>
      <c r="GE204" s="27"/>
      <c r="GF204" s="27"/>
      <c r="GG204" s="27"/>
      <c r="GH204" s="27"/>
      <c r="GI204" s="27"/>
      <c r="GJ204" s="27"/>
      <c r="GK204" s="27"/>
      <c r="GL204" s="27"/>
      <c r="GM204" s="27"/>
      <c r="GN204" s="27"/>
      <c r="GO204" s="27"/>
      <c r="GP204" s="27"/>
      <c r="GQ204" s="27"/>
      <c r="GR204" s="27"/>
      <c r="GS204" s="27"/>
      <c r="GT204" s="27"/>
      <c r="GU204" s="27"/>
      <c r="GV204" s="27"/>
      <c r="GW204" s="27"/>
      <c r="GX204" s="27"/>
      <c r="GY204" s="27"/>
      <c r="GZ204" s="27"/>
      <c r="HA204" s="27"/>
      <c r="HB204" s="27"/>
      <c r="HC204" s="27"/>
      <c r="HD204" s="27"/>
      <c r="HE204" s="27"/>
      <c r="HF204" s="27"/>
      <c r="HG204" s="27"/>
      <c r="HH204" s="27"/>
      <c r="HI204" s="27"/>
      <c r="HJ204" s="27"/>
      <c r="HK204" s="27"/>
      <c r="HL204" s="27"/>
      <c r="HM204" s="27"/>
      <c r="HN204" s="27"/>
      <c r="HO204" s="27"/>
      <c r="HP204" s="27"/>
      <c r="HQ204" s="27"/>
      <c r="HR204" s="27"/>
      <c r="HS204" s="27"/>
      <c r="HT204" s="27"/>
      <c r="HU204" s="27"/>
      <c r="HV204" s="27"/>
      <c r="HW204" s="27"/>
      <c r="HX204" s="27"/>
      <c r="HY204" s="27"/>
      <c r="HZ204" s="27"/>
      <c r="IA204" s="27"/>
      <c r="IB204" s="27"/>
      <c r="IC204" s="27"/>
      <c r="ID204" s="27"/>
      <c r="IE204" s="27"/>
      <c r="IF204" s="27"/>
      <c r="IG204" s="27"/>
      <c r="IH204" s="27"/>
      <c r="II204" s="27"/>
      <c r="IJ204" s="27"/>
      <c r="IK204" s="27"/>
      <c r="IL204" s="27"/>
      <c r="IM204" s="27"/>
      <c r="IN204" s="27"/>
      <c r="IO204" s="27"/>
      <c r="IP204" s="27"/>
      <c r="IQ204" s="27"/>
      <c r="IR204" s="27"/>
    </row>
    <row r="205" spans="1:252" s="7" customFormat="1" ht="36" customHeight="1" x14ac:dyDescent="0.2">
      <c r="A205" s="21" t="s">
        <v>99</v>
      </c>
      <c r="B205" s="22" t="s">
        <v>100</v>
      </c>
      <c r="C205" s="29" t="s">
        <v>199</v>
      </c>
      <c r="D205" s="29" t="s">
        <v>206</v>
      </c>
      <c r="E205" s="28" t="s">
        <v>158</v>
      </c>
      <c r="F205" s="28" t="s">
        <v>207</v>
      </c>
      <c r="G205" s="29" t="s">
        <v>42</v>
      </c>
      <c r="H205" s="29" t="s">
        <v>103</v>
      </c>
      <c r="I205" s="28" t="s">
        <v>104</v>
      </c>
      <c r="J205" s="29" t="s">
        <v>128</v>
      </c>
      <c r="K205" s="61">
        <v>0</v>
      </c>
      <c r="L205" s="51">
        <v>182668</v>
      </c>
      <c r="M205" s="51">
        <v>0</v>
      </c>
      <c r="N205" s="51">
        <v>0</v>
      </c>
      <c r="O205" s="51">
        <f t="shared" si="8"/>
        <v>182668</v>
      </c>
      <c r="P205" s="51"/>
      <c r="Q205" s="51"/>
      <c r="R205" s="51"/>
      <c r="S205" s="51">
        <v>182668</v>
      </c>
      <c r="T205" s="51">
        <v>182668</v>
      </c>
      <c r="U205" s="51">
        <v>0</v>
      </c>
      <c r="V205" s="51"/>
      <c r="W205" s="51"/>
      <c r="X205" s="52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  <c r="EF205" s="27"/>
      <c r="EG205" s="27"/>
      <c r="EH205" s="27"/>
      <c r="EI205" s="27"/>
      <c r="EJ205" s="27"/>
      <c r="EK205" s="27"/>
      <c r="EL205" s="27"/>
      <c r="EM205" s="27"/>
      <c r="EN205" s="27"/>
      <c r="EO205" s="27"/>
      <c r="EP205" s="27"/>
      <c r="EQ205" s="27"/>
      <c r="ER205" s="27"/>
      <c r="ES205" s="27"/>
      <c r="ET205" s="27"/>
      <c r="EU205" s="27"/>
      <c r="EV205" s="27"/>
      <c r="EW205" s="27"/>
      <c r="EX205" s="27"/>
      <c r="EY205" s="27"/>
      <c r="EZ205" s="27"/>
      <c r="FA205" s="27"/>
      <c r="FB205" s="27"/>
      <c r="FC205" s="27"/>
      <c r="FD205" s="27"/>
      <c r="FE205" s="27"/>
      <c r="FF205" s="27"/>
      <c r="FG205" s="27"/>
      <c r="FH205" s="27"/>
      <c r="FI205" s="27"/>
      <c r="FJ205" s="27"/>
      <c r="FK205" s="27"/>
      <c r="FL205" s="27"/>
      <c r="FM205" s="27"/>
      <c r="FN205" s="27"/>
      <c r="FO205" s="27"/>
      <c r="FP205" s="27"/>
      <c r="FQ205" s="27"/>
      <c r="FR205" s="27"/>
      <c r="FS205" s="27"/>
      <c r="FT205" s="27"/>
      <c r="FU205" s="27"/>
      <c r="FV205" s="27"/>
      <c r="FW205" s="27"/>
      <c r="FX205" s="27"/>
      <c r="FY205" s="27"/>
      <c r="FZ205" s="27"/>
      <c r="GA205" s="27"/>
      <c r="GB205" s="27"/>
      <c r="GC205" s="27"/>
      <c r="GD205" s="27"/>
      <c r="GE205" s="27"/>
      <c r="GF205" s="27"/>
      <c r="GG205" s="27"/>
      <c r="GH205" s="27"/>
      <c r="GI205" s="27"/>
      <c r="GJ205" s="27"/>
      <c r="GK205" s="27"/>
      <c r="GL205" s="27"/>
      <c r="GM205" s="27"/>
      <c r="GN205" s="27"/>
      <c r="GO205" s="27"/>
      <c r="GP205" s="27"/>
      <c r="GQ205" s="27"/>
      <c r="GR205" s="27"/>
      <c r="GS205" s="27"/>
      <c r="GT205" s="27"/>
      <c r="GU205" s="27"/>
      <c r="GV205" s="27"/>
      <c r="GW205" s="27"/>
      <c r="GX205" s="27"/>
      <c r="GY205" s="27"/>
      <c r="GZ205" s="27"/>
      <c r="HA205" s="27"/>
      <c r="HB205" s="27"/>
      <c r="HC205" s="27"/>
      <c r="HD205" s="27"/>
      <c r="HE205" s="27"/>
      <c r="HF205" s="27"/>
      <c r="HG205" s="27"/>
      <c r="HH205" s="27"/>
      <c r="HI205" s="27"/>
      <c r="HJ205" s="27"/>
      <c r="HK205" s="27"/>
      <c r="HL205" s="27"/>
      <c r="HM205" s="27"/>
      <c r="HN205" s="27"/>
      <c r="HO205" s="27"/>
      <c r="HP205" s="27"/>
      <c r="HQ205" s="27"/>
      <c r="HR205" s="27"/>
      <c r="HS205" s="27"/>
      <c r="HT205" s="27"/>
      <c r="HU205" s="27"/>
      <c r="HV205" s="27"/>
      <c r="HW205" s="27"/>
      <c r="HX205" s="27"/>
      <c r="HY205" s="27"/>
      <c r="HZ205" s="27"/>
      <c r="IA205" s="27"/>
      <c r="IB205" s="27"/>
      <c r="IC205" s="27"/>
      <c r="ID205" s="27"/>
      <c r="IE205" s="27"/>
      <c r="IF205" s="27"/>
      <c r="IG205" s="27"/>
      <c r="IH205" s="27"/>
      <c r="II205" s="27"/>
      <c r="IJ205" s="27"/>
      <c r="IK205" s="27"/>
      <c r="IL205" s="27"/>
      <c r="IM205" s="27"/>
      <c r="IN205" s="27"/>
      <c r="IO205" s="27"/>
      <c r="IP205" s="27"/>
      <c r="IQ205" s="27"/>
      <c r="IR205" s="27"/>
    </row>
    <row r="206" spans="1:252" s="7" customFormat="1" ht="36" customHeight="1" x14ac:dyDescent="0.2">
      <c r="A206" s="21" t="s">
        <v>99</v>
      </c>
      <c r="B206" s="22" t="s">
        <v>100</v>
      </c>
      <c r="C206" s="29" t="s">
        <v>199</v>
      </c>
      <c r="D206" s="29" t="s">
        <v>206</v>
      </c>
      <c r="E206" s="28" t="s">
        <v>158</v>
      </c>
      <c r="F206" s="28" t="s">
        <v>207</v>
      </c>
      <c r="G206" s="29" t="s">
        <v>42</v>
      </c>
      <c r="H206" s="62" t="s">
        <v>56</v>
      </c>
      <c r="I206" s="65" t="s">
        <v>57</v>
      </c>
      <c r="J206" s="29" t="s">
        <v>51</v>
      </c>
      <c r="K206" s="61">
        <v>0</v>
      </c>
      <c r="L206" s="51">
        <v>508871</v>
      </c>
      <c r="M206" s="51">
        <v>0</v>
      </c>
      <c r="N206" s="51">
        <v>0</v>
      </c>
      <c r="O206" s="51">
        <f t="shared" si="8"/>
        <v>508871</v>
      </c>
      <c r="P206" s="51"/>
      <c r="Q206" s="51"/>
      <c r="R206" s="51"/>
      <c r="S206" s="51">
        <v>495404.55</v>
      </c>
      <c r="T206" s="51">
        <v>495404.55</v>
      </c>
      <c r="U206" s="51">
        <v>284703.82</v>
      </c>
      <c r="V206" s="51"/>
      <c r="W206" s="51"/>
      <c r="X206" s="52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  <c r="EG206" s="27"/>
      <c r="EH206" s="27"/>
      <c r="EI206" s="27"/>
      <c r="EJ206" s="27"/>
      <c r="EK206" s="27"/>
      <c r="EL206" s="27"/>
      <c r="EM206" s="27"/>
      <c r="EN206" s="27"/>
      <c r="EO206" s="27"/>
      <c r="EP206" s="27"/>
      <c r="EQ206" s="27"/>
      <c r="ER206" s="27"/>
      <c r="ES206" s="27"/>
      <c r="ET206" s="27"/>
      <c r="EU206" s="27"/>
      <c r="EV206" s="27"/>
      <c r="EW206" s="27"/>
      <c r="EX206" s="27"/>
      <c r="EY206" s="27"/>
      <c r="EZ206" s="27"/>
      <c r="FA206" s="27"/>
      <c r="FB206" s="27"/>
      <c r="FC206" s="27"/>
      <c r="FD206" s="27"/>
      <c r="FE206" s="27"/>
      <c r="FF206" s="27"/>
      <c r="FG206" s="27"/>
      <c r="FH206" s="27"/>
      <c r="FI206" s="27"/>
      <c r="FJ206" s="27"/>
      <c r="FK206" s="27"/>
      <c r="FL206" s="27"/>
      <c r="FM206" s="27"/>
      <c r="FN206" s="27"/>
      <c r="FO206" s="27"/>
      <c r="FP206" s="27"/>
      <c r="FQ206" s="27"/>
      <c r="FR206" s="27"/>
      <c r="FS206" s="27"/>
      <c r="FT206" s="27"/>
      <c r="FU206" s="27"/>
      <c r="FV206" s="27"/>
      <c r="FW206" s="27"/>
      <c r="FX206" s="27"/>
      <c r="FY206" s="27"/>
      <c r="FZ206" s="27"/>
      <c r="GA206" s="27"/>
      <c r="GB206" s="27"/>
      <c r="GC206" s="27"/>
      <c r="GD206" s="27"/>
      <c r="GE206" s="27"/>
      <c r="GF206" s="27"/>
      <c r="GG206" s="27"/>
      <c r="GH206" s="27"/>
      <c r="GI206" s="27"/>
      <c r="GJ206" s="27"/>
      <c r="GK206" s="27"/>
      <c r="GL206" s="27"/>
      <c r="GM206" s="27"/>
      <c r="GN206" s="27"/>
      <c r="GO206" s="27"/>
      <c r="GP206" s="27"/>
      <c r="GQ206" s="27"/>
      <c r="GR206" s="27"/>
      <c r="GS206" s="27"/>
      <c r="GT206" s="27"/>
      <c r="GU206" s="27"/>
      <c r="GV206" s="27"/>
      <c r="GW206" s="27"/>
      <c r="GX206" s="27"/>
      <c r="GY206" s="27"/>
      <c r="GZ206" s="27"/>
      <c r="HA206" s="27"/>
      <c r="HB206" s="27"/>
      <c r="HC206" s="27"/>
      <c r="HD206" s="27"/>
      <c r="HE206" s="27"/>
      <c r="HF206" s="27"/>
      <c r="HG206" s="27"/>
      <c r="HH206" s="27"/>
      <c r="HI206" s="27"/>
      <c r="HJ206" s="27"/>
      <c r="HK206" s="27"/>
      <c r="HL206" s="27"/>
      <c r="HM206" s="27"/>
      <c r="HN206" s="27"/>
      <c r="HO206" s="27"/>
      <c r="HP206" s="27"/>
      <c r="HQ206" s="27"/>
      <c r="HR206" s="27"/>
      <c r="HS206" s="27"/>
      <c r="HT206" s="27"/>
      <c r="HU206" s="27"/>
      <c r="HV206" s="27"/>
      <c r="HW206" s="27"/>
      <c r="HX206" s="27"/>
      <c r="HY206" s="27"/>
      <c r="HZ206" s="27"/>
      <c r="IA206" s="27"/>
      <c r="IB206" s="27"/>
      <c r="IC206" s="27"/>
      <c r="ID206" s="27"/>
      <c r="IE206" s="27"/>
      <c r="IF206" s="27"/>
      <c r="IG206" s="27"/>
      <c r="IH206" s="27"/>
      <c r="II206" s="27"/>
      <c r="IJ206" s="27"/>
      <c r="IK206" s="27"/>
      <c r="IL206" s="27"/>
      <c r="IM206" s="27"/>
      <c r="IN206" s="27"/>
      <c r="IO206" s="27"/>
      <c r="IP206" s="27"/>
      <c r="IQ206" s="27"/>
      <c r="IR206" s="27"/>
    </row>
    <row r="207" spans="1:252" s="7" customFormat="1" ht="36" customHeight="1" x14ac:dyDescent="0.2">
      <c r="A207" s="21" t="s">
        <v>99</v>
      </c>
      <c r="B207" s="22" t="s">
        <v>100</v>
      </c>
      <c r="C207" s="29" t="s">
        <v>199</v>
      </c>
      <c r="D207" s="29" t="s">
        <v>206</v>
      </c>
      <c r="E207" s="28" t="s">
        <v>158</v>
      </c>
      <c r="F207" s="28" t="s">
        <v>207</v>
      </c>
      <c r="G207" s="29" t="s">
        <v>42</v>
      </c>
      <c r="H207" s="62" t="s">
        <v>136</v>
      </c>
      <c r="I207" s="63" t="s">
        <v>137</v>
      </c>
      <c r="J207" s="29" t="s">
        <v>51</v>
      </c>
      <c r="K207" s="61">
        <v>0</v>
      </c>
      <c r="L207" s="51">
        <v>3772</v>
      </c>
      <c r="M207" s="51">
        <v>0</v>
      </c>
      <c r="N207" s="51">
        <v>0</v>
      </c>
      <c r="O207" s="51">
        <f t="shared" si="8"/>
        <v>3772</v>
      </c>
      <c r="P207" s="51"/>
      <c r="Q207" s="51"/>
      <c r="R207" s="51"/>
      <c r="S207" s="51">
        <v>0</v>
      </c>
      <c r="T207" s="51">
        <v>0</v>
      </c>
      <c r="U207" s="51">
        <v>0</v>
      </c>
      <c r="V207" s="51"/>
      <c r="W207" s="51"/>
      <c r="X207" s="52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  <c r="DY207" s="27"/>
      <c r="DZ207" s="27"/>
      <c r="EA207" s="27"/>
      <c r="EB207" s="27"/>
      <c r="EC207" s="27"/>
      <c r="ED207" s="27"/>
      <c r="EE207" s="27"/>
      <c r="EF207" s="27"/>
      <c r="EG207" s="27"/>
      <c r="EH207" s="27"/>
      <c r="EI207" s="27"/>
      <c r="EJ207" s="27"/>
      <c r="EK207" s="27"/>
      <c r="EL207" s="27"/>
      <c r="EM207" s="27"/>
      <c r="EN207" s="27"/>
      <c r="EO207" s="27"/>
      <c r="EP207" s="27"/>
      <c r="EQ207" s="27"/>
      <c r="ER207" s="27"/>
      <c r="ES207" s="27"/>
      <c r="ET207" s="27"/>
      <c r="EU207" s="27"/>
      <c r="EV207" s="27"/>
      <c r="EW207" s="27"/>
      <c r="EX207" s="27"/>
      <c r="EY207" s="27"/>
      <c r="EZ207" s="27"/>
      <c r="FA207" s="27"/>
      <c r="FB207" s="27"/>
      <c r="FC207" s="27"/>
      <c r="FD207" s="27"/>
      <c r="FE207" s="27"/>
      <c r="FF207" s="27"/>
      <c r="FG207" s="27"/>
      <c r="FH207" s="27"/>
      <c r="FI207" s="27"/>
      <c r="FJ207" s="27"/>
      <c r="FK207" s="27"/>
      <c r="FL207" s="27"/>
      <c r="FM207" s="27"/>
      <c r="FN207" s="27"/>
      <c r="FO207" s="27"/>
      <c r="FP207" s="27"/>
      <c r="FQ207" s="27"/>
      <c r="FR207" s="27"/>
      <c r="FS207" s="27"/>
      <c r="FT207" s="27"/>
      <c r="FU207" s="27"/>
      <c r="FV207" s="27"/>
      <c r="FW207" s="27"/>
      <c r="FX207" s="27"/>
      <c r="FY207" s="27"/>
      <c r="FZ207" s="27"/>
      <c r="GA207" s="27"/>
      <c r="GB207" s="27"/>
      <c r="GC207" s="27"/>
      <c r="GD207" s="27"/>
      <c r="GE207" s="27"/>
      <c r="GF207" s="27"/>
      <c r="GG207" s="27"/>
      <c r="GH207" s="27"/>
      <c r="GI207" s="27"/>
      <c r="GJ207" s="27"/>
      <c r="GK207" s="27"/>
      <c r="GL207" s="27"/>
      <c r="GM207" s="27"/>
      <c r="GN207" s="27"/>
      <c r="GO207" s="27"/>
      <c r="GP207" s="27"/>
      <c r="GQ207" s="27"/>
      <c r="GR207" s="27"/>
      <c r="GS207" s="27"/>
      <c r="GT207" s="27"/>
      <c r="GU207" s="27"/>
      <c r="GV207" s="27"/>
      <c r="GW207" s="27"/>
      <c r="GX207" s="27"/>
      <c r="GY207" s="27"/>
      <c r="GZ207" s="27"/>
      <c r="HA207" s="27"/>
      <c r="HB207" s="27"/>
      <c r="HC207" s="27"/>
      <c r="HD207" s="27"/>
      <c r="HE207" s="27"/>
      <c r="HF207" s="27"/>
      <c r="HG207" s="27"/>
      <c r="HH207" s="27"/>
      <c r="HI207" s="27"/>
      <c r="HJ207" s="27"/>
      <c r="HK207" s="27"/>
      <c r="HL207" s="27"/>
      <c r="HM207" s="27"/>
      <c r="HN207" s="27"/>
      <c r="HO207" s="27"/>
      <c r="HP207" s="27"/>
      <c r="HQ207" s="27"/>
      <c r="HR207" s="27"/>
      <c r="HS207" s="27"/>
      <c r="HT207" s="27"/>
      <c r="HU207" s="27"/>
      <c r="HV207" s="27"/>
      <c r="HW207" s="27"/>
      <c r="HX207" s="27"/>
      <c r="HY207" s="27"/>
      <c r="HZ207" s="27"/>
      <c r="IA207" s="27"/>
      <c r="IB207" s="27"/>
      <c r="IC207" s="27"/>
      <c r="ID207" s="27"/>
      <c r="IE207" s="27"/>
      <c r="IF207" s="27"/>
      <c r="IG207" s="27"/>
      <c r="IH207" s="27"/>
      <c r="II207" s="27"/>
      <c r="IJ207" s="27"/>
      <c r="IK207" s="27"/>
      <c r="IL207" s="27"/>
      <c r="IM207" s="27"/>
      <c r="IN207" s="27"/>
      <c r="IO207" s="27"/>
      <c r="IP207" s="27"/>
      <c r="IQ207" s="27"/>
      <c r="IR207" s="27"/>
    </row>
    <row r="208" spans="1:252" s="7" customFormat="1" ht="36" customHeight="1" x14ac:dyDescent="0.2">
      <c r="A208" s="21" t="s">
        <v>99</v>
      </c>
      <c r="B208" s="22" t="s">
        <v>100</v>
      </c>
      <c r="C208" s="29" t="s">
        <v>199</v>
      </c>
      <c r="D208" s="29" t="s">
        <v>206</v>
      </c>
      <c r="E208" s="28" t="s">
        <v>158</v>
      </c>
      <c r="F208" s="28" t="s">
        <v>207</v>
      </c>
      <c r="G208" s="29" t="s">
        <v>42</v>
      </c>
      <c r="H208" s="62" t="s">
        <v>136</v>
      </c>
      <c r="I208" s="63" t="s">
        <v>137</v>
      </c>
      <c r="J208" s="29" t="s">
        <v>128</v>
      </c>
      <c r="K208" s="61">
        <v>0</v>
      </c>
      <c r="L208" s="51">
        <f>100000-100000</f>
        <v>0</v>
      </c>
      <c r="M208" s="51">
        <v>0</v>
      </c>
      <c r="N208" s="51">
        <v>0</v>
      </c>
      <c r="O208" s="51">
        <f t="shared" si="8"/>
        <v>0</v>
      </c>
      <c r="P208" s="51"/>
      <c r="Q208" s="51"/>
      <c r="R208" s="51"/>
      <c r="S208" s="51">
        <v>0</v>
      </c>
      <c r="T208" s="51">
        <v>0</v>
      </c>
      <c r="U208" s="51">
        <v>0</v>
      </c>
      <c r="V208" s="51"/>
      <c r="W208" s="51"/>
      <c r="X208" s="52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  <c r="DY208" s="27"/>
      <c r="DZ208" s="27"/>
      <c r="EA208" s="27"/>
      <c r="EB208" s="27"/>
      <c r="EC208" s="27"/>
      <c r="ED208" s="27"/>
      <c r="EE208" s="27"/>
      <c r="EF208" s="27"/>
      <c r="EG208" s="27"/>
      <c r="EH208" s="27"/>
      <c r="EI208" s="27"/>
      <c r="EJ208" s="27"/>
      <c r="EK208" s="27"/>
      <c r="EL208" s="27"/>
      <c r="EM208" s="27"/>
      <c r="EN208" s="27"/>
      <c r="EO208" s="27"/>
      <c r="EP208" s="27"/>
      <c r="EQ208" s="27"/>
      <c r="ER208" s="27"/>
      <c r="ES208" s="27"/>
      <c r="ET208" s="27"/>
      <c r="EU208" s="27"/>
      <c r="EV208" s="27"/>
      <c r="EW208" s="27"/>
      <c r="EX208" s="27"/>
      <c r="EY208" s="27"/>
      <c r="EZ208" s="27"/>
      <c r="FA208" s="27"/>
      <c r="FB208" s="27"/>
      <c r="FC208" s="27"/>
      <c r="FD208" s="27"/>
      <c r="FE208" s="27"/>
      <c r="FF208" s="27"/>
      <c r="FG208" s="27"/>
      <c r="FH208" s="27"/>
      <c r="FI208" s="27"/>
      <c r="FJ208" s="27"/>
      <c r="FK208" s="27"/>
      <c r="FL208" s="27"/>
      <c r="FM208" s="27"/>
      <c r="FN208" s="27"/>
      <c r="FO208" s="27"/>
      <c r="FP208" s="27"/>
      <c r="FQ208" s="27"/>
      <c r="FR208" s="27"/>
      <c r="FS208" s="27"/>
      <c r="FT208" s="27"/>
      <c r="FU208" s="27"/>
      <c r="FV208" s="27"/>
      <c r="FW208" s="27"/>
      <c r="FX208" s="27"/>
      <c r="FY208" s="27"/>
      <c r="FZ208" s="27"/>
      <c r="GA208" s="27"/>
      <c r="GB208" s="27"/>
      <c r="GC208" s="27"/>
      <c r="GD208" s="27"/>
      <c r="GE208" s="27"/>
      <c r="GF208" s="27"/>
      <c r="GG208" s="27"/>
      <c r="GH208" s="27"/>
      <c r="GI208" s="27"/>
      <c r="GJ208" s="27"/>
      <c r="GK208" s="27"/>
      <c r="GL208" s="27"/>
      <c r="GM208" s="27"/>
      <c r="GN208" s="27"/>
      <c r="GO208" s="27"/>
      <c r="GP208" s="27"/>
      <c r="GQ208" s="27"/>
      <c r="GR208" s="27"/>
      <c r="GS208" s="27"/>
      <c r="GT208" s="27"/>
      <c r="GU208" s="27"/>
      <c r="GV208" s="27"/>
      <c r="GW208" s="27"/>
      <c r="GX208" s="27"/>
      <c r="GY208" s="27"/>
      <c r="GZ208" s="27"/>
      <c r="HA208" s="27"/>
      <c r="HB208" s="27"/>
      <c r="HC208" s="27"/>
      <c r="HD208" s="27"/>
      <c r="HE208" s="27"/>
      <c r="HF208" s="27"/>
      <c r="HG208" s="27"/>
      <c r="HH208" s="27"/>
      <c r="HI208" s="27"/>
      <c r="HJ208" s="27"/>
      <c r="HK208" s="27"/>
      <c r="HL208" s="27"/>
      <c r="HM208" s="27"/>
      <c r="HN208" s="27"/>
      <c r="HO208" s="27"/>
      <c r="HP208" s="27"/>
      <c r="HQ208" s="27"/>
      <c r="HR208" s="27"/>
      <c r="HS208" s="27"/>
      <c r="HT208" s="27"/>
      <c r="HU208" s="27"/>
      <c r="HV208" s="27"/>
      <c r="HW208" s="27"/>
      <c r="HX208" s="27"/>
      <c r="HY208" s="27"/>
      <c r="HZ208" s="27"/>
      <c r="IA208" s="27"/>
      <c r="IB208" s="27"/>
      <c r="IC208" s="27"/>
      <c r="ID208" s="27"/>
      <c r="IE208" s="27"/>
      <c r="IF208" s="27"/>
      <c r="IG208" s="27"/>
      <c r="IH208" s="27"/>
      <c r="II208" s="27"/>
      <c r="IJ208" s="27"/>
      <c r="IK208" s="27"/>
      <c r="IL208" s="27"/>
      <c r="IM208" s="27"/>
      <c r="IN208" s="27"/>
      <c r="IO208" s="27"/>
      <c r="IP208" s="27"/>
      <c r="IQ208" s="27"/>
      <c r="IR208" s="27"/>
    </row>
    <row r="209" spans="1:252" s="7" customFormat="1" ht="36" customHeight="1" x14ac:dyDescent="0.2">
      <c r="A209" s="21" t="s">
        <v>99</v>
      </c>
      <c r="B209" s="22" t="s">
        <v>100</v>
      </c>
      <c r="C209" s="29" t="s">
        <v>199</v>
      </c>
      <c r="D209" s="29" t="s">
        <v>208</v>
      </c>
      <c r="E209" s="28" t="s">
        <v>158</v>
      </c>
      <c r="F209" s="28" t="s">
        <v>209</v>
      </c>
      <c r="G209" s="29" t="s">
        <v>42</v>
      </c>
      <c r="H209" s="29" t="s">
        <v>43</v>
      </c>
      <c r="I209" s="28" t="s">
        <v>44</v>
      </c>
      <c r="J209" s="29" t="s">
        <v>51</v>
      </c>
      <c r="K209" s="61">
        <v>294968</v>
      </c>
      <c r="L209" s="51">
        <v>-43968</v>
      </c>
      <c r="M209" s="51">
        <v>0</v>
      </c>
      <c r="N209" s="51">
        <v>0</v>
      </c>
      <c r="O209" s="51">
        <f t="shared" si="8"/>
        <v>251000</v>
      </c>
      <c r="P209" s="51"/>
      <c r="Q209" s="51"/>
      <c r="R209" s="51"/>
      <c r="S209" s="51"/>
      <c r="T209" s="51"/>
      <c r="U209" s="51"/>
      <c r="V209" s="51">
        <v>244029.86</v>
      </c>
      <c r="W209" s="51">
        <v>244029.86</v>
      </c>
      <c r="X209" s="52">
        <v>244029.86</v>
      </c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  <c r="DY209" s="27"/>
      <c r="DZ209" s="27"/>
      <c r="EA209" s="27"/>
      <c r="EB209" s="27"/>
      <c r="EC209" s="27"/>
      <c r="ED209" s="27"/>
      <c r="EE209" s="27"/>
      <c r="EF209" s="27"/>
      <c r="EG209" s="27"/>
      <c r="EH209" s="27"/>
      <c r="EI209" s="27"/>
      <c r="EJ209" s="27"/>
      <c r="EK209" s="27"/>
      <c r="EL209" s="27"/>
      <c r="EM209" s="27"/>
      <c r="EN209" s="27"/>
      <c r="EO209" s="27"/>
      <c r="EP209" s="27"/>
      <c r="EQ209" s="27"/>
      <c r="ER209" s="27"/>
      <c r="ES209" s="27"/>
      <c r="ET209" s="27"/>
      <c r="EU209" s="27"/>
      <c r="EV209" s="27"/>
      <c r="EW209" s="27"/>
      <c r="EX209" s="27"/>
      <c r="EY209" s="27"/>
      <c r="EZ209" s="27"/>
      <c r="FA209" s="27"/>
      <c r="FB209" s="27"/>
      <c r="FC209" s="27"/>
      <c r="FD209" s="27"/>
      <c r="FE209" s="27"/>
      <c r="FF209" s="27"/>
      <c r="FG209" s="27"/>
      <c r="FH209" s="27"/>
      <c r="FI209" s="27"/>
      <c r="FJ209" s="27"/>
      <c r="FK209" s="27"/>
      <c r="FL209" s="27"/>
      <c r="FM209" s="27"/>
      <c r="FN209" s="27"/>
      <c r="FO209" s="27"/>
      <c r="FP209" s="27"/>
      <c r="FQ209" s="27"/>
      <c r="FR209" s="27"/>
      <c r="FS209" s="27"/>
      <c r="FT209" s="27"/>
      <c r="FU209" s="27"/>
      <c r="FV209" s="27"/>
      <c r="FW209" s="27"/>
      <c r="FX209" s="27"/>
      <c r="FY209" s="27"/>
      <c r="FZ209" s="27"/>
      <c r="GA209" s="27"/>
      <c r="GB209" s="27"/>
      <c r="GC209" s="27"/>
      <c r="GD209" s="27"/>
      <c r="GE209" s="27"/>
      <c r="GF209" s="27"/>
      <c r="GG209" s="27"/>
      <c r="GH209" s="27"/>
      <c r="GI209" s="27"/>
      <c r="GJ209" s="27"/>
      <c r="GK209" s="27"/>
      <c r="GL209" s="27"/>
      <c r="GM209" s="27"/>
      <c r="GN209" s="27"/>
      <c r="GO209" s="27"/>
      <c r="GP209" s="27"/>
      <c r="GQ209" s="27"/>
      <c r="GR209" s="27"/>
      <c r="GS209" s="27"/>
      <c r="GT209" s="27"/>
      <c r="GU209" s="27"/>
      <c r="GV209" s="27"/>
      <c r="GW209" s="27"/>
      <c r="GX209" s="27"/>
      <c r="GY209" s="27"/>
      <c r="GZ209" s="27"/>
      <c r="HA209" s="27"/>
      <c r="HB209" s="27"/>
      <c r="HC209" s="27"/>
      <c r="HD209" s="27"/>
      <c r="HE209" s="27"/>
      <c r="HF209" s="27"/>
      <c r="HG209" s="27"/>
      <c r="HH209" s="27"/>
      <c r="HI209" s="27"/>
      <c r="HJ209" s="27"/>
      <c r="HK209" s="27"/>
      <c r="HL209" s="27"/>
      <c r="HM209" s="27"/>
      <c r="HN209" s="27"/>
      <c r="HO209" s="27"/>
      <c r="HP209" s="27"/>
      <c r="HQ209" s="27"/>
      <c r="HR209" s="27"/>
      <c r="HS209" s="27"/>
      <c r="HT209" s="27"/>
      <c r="HU209" s="27"/>
      <c r="HV209" s="27"/>
      <c r="HW209" s="27"/>
      <c r="HX209" s="27"/>
      <c r="HY209" s="27"/>
      <c r="HZ209" s="27"/>
      <c r="IA209" s="27"/>
      <c r="IB209" s="27"/>
      <c r="IC209" s="27"/>
      <c r="ID209" s="27"/>
      <c r="IE209" s="27"/>
      <c r="IF209" s="27"/>
      <c r="IG209" s="27"/>
      <c r="IH209" s="27"/>
      <c r="II209" s="27"/>
      <c r="IJ209" s="27"/>
      <c r="IK209" s="27"/>
      <c r="IL209" s="27"/>
      <c r="IM209" s="27"/>
      <c r="IN209" s="27"/>
      <c r="IO209" s="27"/>
      <c r="IP209" s="27"/>
      <c r="IQ209" s="27"/>
      <c r="IR209" s="27"/>
    </row>
    <row r="210" spans="1:252" s="7" customFormat="1" ht="36" customHeight="1" x14ac:dyDescent="0.2">
      <c r="A210" s="21" t="s">
        <v>99</v>
      </c>
      <c r="B210" s="22" t="s">
        <v>100</v>
      </c>
      <c r="C210" s="29" t="s">
        <v>199</v>
      </c>
      <c r="D210" s="29" t="s">
        <v>208</v>
      </c>
      <c r="E210" s="28" t="s">
        <v>158</v>
      </c>
      <c r="F210" s="28" t="s">
        <v>209</v>
      </c>
      <c r="G210" s="29" t="s">
        <v>42</v>
      </c>
      <c r="H210" s="29" t="s">
        <v>43</v>
      </c>
      <c r="I210" s="28" t="s">
        <v>44</v>
      </c>
      <c r="J210" s="29" t="s">
        <v>128</v>
      </c>
      <c r="K210" s="61">
        <v>80000</v>
      </c>
      <c r="L210" s="51">
        <v>-80000</v>
      </c>
      <c r="M210" s="51">
        <v>0</v>
      </c>
      <c r="N210" s="51">
        <v>0</v>
      </c>
      <c r="O210" s="51">
        <f t="shared" si="8"/>
        <v>0</v>
      </c>
      <c r="P210" s="51"/>
      <c r="Q210" s="51"/>
      <c r="R210" s="51"/>
      <c r="S210" s="51"/>
      <c r="T210" s="51"/>
      <c r="U210" s="51"/>
      <c r="V210" s="51">
        <v>0</v>
      </c>
      <c r="W210" s="51">
        <v>0</v>
      </c>
      <c r="X210" s="52">
        <v>0</v>
      </c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  <c r="DY210" s="27"/>
      <c r="DZ210" s="27"/>
      <c r="EA210" s="27"/>
      <c r="EB210" s="27"/>
      <c r="EC210" s="27"/>
      <c r="ED210" s="27"/>
      <c r="EE210" s="27"/>
      <c r="EF210" s="27"/>
      <c r="EG210" s="27"/>
      <c r="EH210" s="27"/>
      <c r="EI210" s="27"/>
      <c r="EJ210" s="27"/>
      <c r="EK210" s="27"/>
      <c r="EL210" s="27"/>
      <c r="EM210" s="27"/>
      <c r="EN210" s="27"/>
      <c r="EO210" s="27"/>
      <c r="EP210" s="27"/>
      <c r="EQ210" s="27"/>
      <c r="ER210" s="27"/>
      <c r="ES210" s="27"/>
      <c r="ET210" s="27"/>
      <c r="EU210" s="27"/>
      <c r="EV210" s="27"/>
      <c r="EW210" s="27"/>
      <c r="EX210" s="27"/>
      <c r="EY210" s="27"/>
      <c r="EZ210" s="27"/>
      <c r="FA210" s="27"/>
      <c r="FB210" s="27"/>
      <c r="FC210" s="27"/>
      <c r="FD210" s="27"/>
      <c r="FE210" s="27"/>
      <c r="FF210" s="27"/>
      <c r="FG210" s="27"/>
      <c r="FH210" s="27"/>
      <c r="FI210" s="27"/>
      <c r="FJ210" s="27"/>
      <c r="FK210" s="27"/>
      <c r="FL210" s="27"/>
      <c r="FM210" s="27"/>
      <c r="FN210" s="27"/>
      <c r="FO210" s="27"/>
      <c r="FP210" s="27"/>
      <c r="FQ210" s="27"/>
      <c r="FR210" s="27"/>
      <c r="FS210" s="27"/>
      <c r="FT210" s="27"/>
      <c r="FU210" s="27"/>
      <c r="FV210" s="27"/>
      <c r="FW210" s="27"/>
      <c r="FX210" s="27"/>
      <c r="FY210" s="27"/>
      <c r="FZ210" s="27"/>
      <c r="GA210" s="27"/>
      <c r="GB210" s="27"/>
      <c r="GC210" s="27"/>
      <c r="GD210" s="27"/>
      <c r="GE210" s="27"/>
      <c r="GF210" s="27"/>
      <c r="GG210" s="27"/>
      <c r="GH210" s="27"/>
      <c r="GI210" s="27"/>
      <c r="GJ210" s="27"/>
      <c r="GK210" s="27"/>
      <c r="GL210" s="27"/>
      <c r="GM210" s="27"/>
      <c r="GN210" s="27"/>
      <c r="GO210" s="27"/>
      <c r="GP210" s="27"/>
      <c r="GQ210" s="27"/>
      <c r="GR210" s="27"/>
      <c r="GS210" s="27"/>
      <c r="GT210" s="27"/>
      <c r="GU210" s="27"/>
      <c r="GV210" s="27"/>
      <c r="GW210" s="27"/>
      <c r="GX210" s="27"/>
      <c r="GY210" s="27"/>
      <c r="GZ210" s="27"/>
      <c r="HA210" s="27"/>
      <c r="HB210" s="27"/>
      <c r="HC210" s="27"/>
      <c r="HD210" s="27"/>
      <c r="HE210" s="27"/>
      <c r="HF210" s="27"/>
      <c r="HG210" s="27"/>
      <c r="HH210" s="27"/>
      <c r="HI210" s="27"/>
      <c r="HJ210" s="27"/>
      <c r="HK210" s="27"/>
      <c r="HL210" s="27"/>
      <c r="HM210" s="27"/>
      <c r="HN210" s="27"/>
      <c r="HO210" s="27"/>
      <c r="HP210" s="27"/>
      <c r="HQ210" s="27"/>
      <c r="HR210" s="27"/>
      <c r="HS210" s="27"/>
      <c r="HT210" s="27"/>
      <c r="HU210" s="27"/>
      <c r="HV210" s="27"/>
      <c r="HW210" s="27"/>
      <c r="HX210" s="27"/>
      <c r="HY210" s="27"/>
      <c r="HZ210" s="27"/>
      <c r="IA210" s="27"/>
      <c r="IB210" s="27"/>
      <c r="IC210" s="27"/>
      <c r="ID210" s="27"/>
      <c r="IE210" s="27"/>
      <c r="IF210" s="27"/>
      <c r="IG210" s="27"/>
      <c r="IH210" s="27"/>
      <c r="II210" s="27"/>
      <c r="IJ210" s="27"/>
      <c r="IK210" s="27"/>
      <c r="IL210" s="27"/>
      <c r="IM210" s="27"/>
      <c r="IN210" s="27"/>
      <c r="IO210" s="27"/>
      <c r="IP210" s="27"/>
      <c r="IQ210" s="27"/>
      <c r="IR210" s="27"/>
    </row>
    <row r="211" spans="1:252" s="7" customFormat="1" ht="36" customHeight="1" x14ac:dyDescent="0.2">
      <c r="A211" s="21" t="s">
        <v>99</v>
      </c>
      <c r="B211" s="22" t="s">
        <v>100</v>
      </c>
      <c r="C211" s="29" t="s">
        <v>199</v>
      </c>
      <c r="D211" s="29" t="s">
        <v>208</v>
      </c>
      <c r="E211" s="28" t="s">
        <v>158</v>
      </c>
      <c r="F211" s="28" t="s">
        <v>209</v>
      </c>
      <c r="G211" s="29" t="s">
        <v>42</v>
      </c>
      <c r="H211" s="29" t="s">
        <v>103</v>
      </c>
      <c r="I211" s="28" t="s">
        <v>104</v>
      </c>
      <c r="J211" s="29" t="s">
        <v>51</v>
      </c>
      <c r="K211" s="61">
        <v>2573784</v>
      </c>
      <c r="L211" s="51">
        <v>800000</v>
      </c>
      <c r="M211" s="51">
        <v>0</v>
      </c>
      <c r="N211" s="51">
        <v>0</v>
      </c>
      <c r="O211" s="51">
        <f t="shared" si="8"/>
        <v>3373784</v>
      </c>
      <c r="P211" s="51"/>
      <c r="Q211" s="51"/>
      <c r="R211" s="51"/>
      <c r="S211" s="51"/>
      <c r="T211" s="51"/>
      <c r="U211" s="51"/>
      <c r="V211" s="51">
        <v>2874531.54</v>
      </c>
      <c r="W211" s="51">
        <v>2874531.54</v>
      </c>
      <c r="X211" s="52">
        <v>2791515.45</v>
      </c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  <c r="DY211" s="27"/>
      <c r="DZ211" s="27"/>
      <c r="EA211" s="27"/>
      <c r="EB211" s="27"/>
      <c r="EC211" s="27"/>
      <c r="ED211" s="27"/>
      <c r="EE211" s="27"/>
      <c r="EF211" s="27"/>
      <c r="EG211" s="27"/>
      <c r="EH211" s="27"/>
      <c r="EI211" s="27"/>
      <c r="EJ211" s="27"/>
      <c r="EK211" s="27"/>
      <c r="EL211" s="27"/>
      <c r="EM211" s="27"/>
      <c r="EN211" s="27"/>
      <c r="EO211" s="27"/>
      <c r="EP211" s="27"/>
      <c r="EQ211" s="27"/>
      <c r="ER211" s="27"/>
      <c r="ES211" s="27"/>
      <c r="ET211" s="27"/>
      <c r="EU211" s="27"/>
      <c r="EV211" s="27"/>
      <c r="EW211" s="27"/>
      <c r="EX211" s="27"/>
      <c r="EY211" s="27"/>
      <c r="EZ211" s="27"/>
      <c r="FA211" s="27"/>
      <c r="FB211" s="27"/>
      <c r="FC211" s="27"/>
      <c r="FD211" s="27"/>
      <c r="FE211" s="27"/>
      <c r="FF211" s="27"/>
      <c r="FG211" s="27"/>
      <c r="FH211" s="27"/>
      <c r="FI211" s="27"/>
      <c r="FJ211" s="27"/>
      <c r="FK211" s="27"/>
      <c r="FL211" s="27"/>
      <c r="FM211" s="27"/>
      <c r="FN211" s="27"/>
      <c r="FO211" s="27"/>
      <c r="FP211" s="27"/>
      <c r="FQ211" s="27"/>
      <c r="FR211" s="27"/>
      <c r="FS211" s="27"/>
      <c r="FT211" s="27"/>
      <c r="FU211" s="27"/>
      <c r="FV211" s="27"/>
      <c r="FW211" s="27"/>
      <c r="FX211" s="27"/>
      <c r="FY211" s="27"/>
      <c r="FZ211" s="27"/>
      <c r="GA211" s="27"/>
      <c r="GB211" s="27"/>
      <c r="GC211" s="27"/>
      <c r="GD211" s="27"/>
      <c r="GE211" s="27"/>
      <c r="GF211" s="27"/>
      <c r="GG211" s="27"/>
      <c r="GH211" s="27"/>
      <c r="GI211" s="27"/>
      <c r="GJ211" s="27"/>
      <c r="GK211" s="27"/>
      <c r="GL211" s="27"/>
      <c r="GM211" s="27"/>
      <c r="GN211" s="27"/>
      <c r="GO211" s="27"/>
      <c r="GP211" s="27"/>
      <c r="GQ211" s="27"/>
      <c r="GR211" s="27"/>
      <c r="GS211" s="27"/>
      <c r="GT211" s="27"/>
      <c r="GU211" s="27"/>
      <c r="GV211" s="27"/>
      <c r="GW211" s="27"/>
      <c r="GX211" s="27"/>
      <c r="GY211" s="27"/>
      <c r="GZ211" s="27"/>
      <c r="HA211" s="27"/>
      <c r="HB211" s="27"/>
      <c r="HC211" s="27"/>
      <c r="HD211" s="27"/>
      <c r="HE211" s="27"/>
      <c r="HF211" s="27"/>
      <c r="HG211" s="27"/>
      <c r="HH211" s="27"/>
      <c r="HI211" s="27"/>
      <c r="HJ211" s="27"/>
      <c r="HK211" s="27"/>
      <c r="HL211" s="27"/>
      <c r="HM211" s="27"/>
      <c r="HN211" s="27"/>
      <c r="HO211" s="27"/>
      <c r="HP211" s="27"/>
      <c r="HQ211" s="27"/>
      <c r="HR211" s="27"/>
      <c r="HS211" s="27"/>
      <c r="HT211" s="27"/>
      <c r="HU211" s="27"/>
      <c r="HV211" s="27"/>
      <c r="HW211" s="27"/>
      <c r="HX211" s="27"/>
      <c r="HY211" s="27"/>
      <c r="HZ211" s="27"/>
      <c r="IA211" s="27"/>
      <c r="IB211" s="27"/>
      <c r="IC211" s="27"/>
      <c r="ID211" s="27"/>
      <c r="IE211" s="27"/>
      <c r="IF211" s="27"/>
      <c r="IG211" s="27"/>
      <c r="IH211" s="27"/>
      <c r="II211" s="27"/>
      <c r="IJ211" s="27"/>
      <c r="IK211" s="27"/>
      <c r="IL211" s="27"/>
      <c r="IM211" s="27"/>
      <c r="IN211" s="27"/>
      <c r="IO211" s="27"/>
      <c r="IP211" s="27"/>
      <c r="IQ211" s="27"/>
      <c r="IR211" s="27"/>
    </row>
    <row r="212" spans="1:252" s="7" customFormat="1" ht="36" customHeight="1" x14ac:dyDescent="0.2">
      <c r="A212" s="21" t="s">
        <v>99</v>
      </c>
      <c r="B212" s="22" t="s">
        <v>100</v>
      </c>
      <c r="C212" s="29" t="s">
        <v>199</v>
      </c>
      <c r="D212" s="29" t="s">
        <v>208</v>
      </c>
      <c r="E212" s="28" t="s">
        <v>158</v>
      </c>
      <c r="F212" s="28" t="s">
        <v>209</v>
      </c>
      <c r="G212" s="29" t="s">
        <v>42</v>
      </c>
      <c r="H212" s="62" t="s">
        <v>56</v>
      </c>
      <c r="I212" s="65" t="s">
        <v>57</v>
      </c>
      <c r="J212" s="29" t="s">
        <v>51</v>
      </c>
      <c r="K212" s="61">
        <v>0</v>
      </c>
      <c r="L212" s="51">
        <v>521032</v>
      </c>
      <c r="M212" s="51">
        <v>0</v>
      </c>
      <c r="N212" s="51">
        <v>0</v>
      </c>
      <c r="O212" s="51">
        <f t="shared" si="8"/>
        <v>521032</v>
      </c>
      <c r="P212" s="51"/>
      <c r="Q212" s="51"/>
      <c r="R212" s="51"/>
      <c r="S212" s="51"/>
      <c r="T212" s="51"/>
      <c r="U212" s="51"/>
      <c r="V212" s="51">
        <v>495404.55</v>
      </c>
      <c r="W212" s="51">
        <v>495404.55</v>
      </c>
      <c r="X212" s="52">
        <v>337379</v>
      </c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  <c r="DY212" s="27"/>
      <c r="DZ212" s="27"/>
      <c r="EA212" s="27"/>
      <c r="EB212" s="27"/>
      <c r="EC212" s="27"/>
      <c r="ED212" s="27"/>
      <c r="EE212" s="27"/>
      <c r="EF212" s="27"/>
      <c r="EG212" s="27"/>
      <c r="EH212" s="27"/>
      <c r="EI212" s="27"/>
      <c r="EJ212" s="27"/>
      <c r="EK212" s="27"/>
      <c r="EL212" s="27"/>
      <c r="EM212" s="27"/>
      <c r="EN212" s="27"/>
      <c r="EO212" s="27"/>
      <c r="EP212" s="27"/>
      <c r="EQ212" s="27"/>
      <c r="ER212" s="27"/>
      <c r="ES212" s="27"/>
      <c r="ET212" s="27"/>
      <c r="EU212" s="27"/>
      <c r="EV212" s="27"/>
      <c r="EW212" s="27"/>
      <c r="EX212" s="27"/>
      <c r="EY212" s="27"/>
      <c r="EZ212" s="27"/>
      <c r="FA212" s="27"/>
      <c r="FB212" s="27"/>
      <c r="FC212" s="27"/>
      <c r="FD212" s="27"/>
      <c r="FE212" s="27"/>
      <c r="FF212" s="27"/>
      <c r="FG212" s="27"/>
      <c r="FH212" s="27"/>
      <c r="FI212" s="27"/>
      <c r="FJ212" s="27"/>
      <c r="FK212" s="27"/>
      <c r="FL212" s="27"/>
      <c r="FM212" s="27"/>
      <c r="FN212" s="27"/>
      <c r="FO212" s="27"/>
      <c r="FP212" s="27"/>
      <c r="FQ212" s="27"/>
      <c r="FR212" s="27"/>
      <c r="FS212" s="27"/>
      <c r="FT212" s="27"/>
      <c r="FU212" s="27"/>
      <c r="FV212" s="27"/>
      <c r="FW212" s="27"/>
      <c r="FX212" s="27"/>
      <c r="FY212" s="27"/>
      <c r="FZ212" s="27"/>
      <c r="GA212" s="27"/>
      <c r="GB212" s="27"/>
      <c r="GC212" s="27"/>
      <c r="GD212" s="27"/>
      <c r="GE212" s="27"/>
      <c r="GF212" s="27"/>
      <c r="GG212" s="27"/>
      <c r="GH212" s="27"/>
      <c r="GI212" s="27"/>
      <c r="GJ212" s="27"/>
      <c r="GK212" s="27"/>
      <c r="GL212" s="27"/>
      <c r="GM212" s="27"/>
      <c r="GN212" s="27"/>
      <c r="GO212" s="27"/>
      <c r="GP212" s="27"/>
      <c r="GQ212" s="27"/>
      <c r="GR212" s="27"/>
      <c r="GS212" s="27"/>
      <c r="GT212" s="27"/>
      <c r="GU212" s="27"/>
      <c r="GV212" s="27"/>
      <c r="GW212" s="27"/>
      <c r="GX212" s="27"/>
      <c r="GY212" s="27"/>
      <c r="GZ212" s="27"/>
      <c r="HA212" s="27"/>
      <c r="HB212" s="27"/>
      <c r="HC212" s="27"/>
      <c r="HD212" s="27"/>
      <c r="HE212" s="27"/>
      <c r="HF212" s="27"/>
      <c r="HG212" s="27"/>
      <c r="HH212" s="27"/>
      <c r="HI212" s="27"/>
      <c r="HJ212" s="27"/>
      <c r="HK212" s="27"/>
      <c r="HL212" s="27"/>
      <c r="HM212" s="27"/>
      <c r="HN212" s="27"/>
      <c r="HO212" s="27"/>
      <c r="HP212" s="27"/>
      <c r="HQ212" s="27"/>
      <c r="HR212" s="27"/>
      <c r="HS212" s="27"/>
      <c r="HT212" s="27"/>
      <c r="HU212" s="27"/>
      <c r="HV212" s="27"/>
      <c r="HW212" s="27"/>
      <c r="HX212" s="27"/>
      <c r="HY212" s="27"/>
      <c r="HZ212" s="27"/>
      <c r="IA212" s="27"/>
      <c r="IB212" s="27"/>
      <c r="IC212" s="27"/>
      <c r="ID212" s="27"/>
      <c r="IE212" s="27"/>
      <c r="IF212" s="27"/>
      <c r="IG212" s="27"/>
      <c r="IH212" s="27"/>
      <c r="II212" s="27"/>
      <c r="IJ212" s="27"/>
      <c r="IK212" s="27"/>
      <c r="IL212" s="27"/>
      <c r="IM212" s="27"/>
      <c r="IN212" s="27"/>
      <c r="IO212" s="27"/>
      <c r="IP212" s="27"/>
      <c r="IQ212" s="27"/>
      <c r="IR212" s="27"/>
    </row>
    <row r="213" spans="1:252" s="7" customFormat="1" ht="36" customHeight="1" x14ac:dyDescent="0.2">
      <c r="A213" s="21" t="s">
        <v>99</v>
      </c>
      <c r="B213" s="22" t="s">
        <v>100</v>
      </c>
      <c r="C213" s="29" t="s">
        <v>199</v>
      </c>
      <c r="D213" s="29" t="s">
        <v>208</v>
      </c>
      <c r="E213" s="28" t="s">
        <v>158</v>
      </c>
      <c r="F213" s="28" t="s">
        <v>209</v>
      </c>
      <c r="G213" s="29" t="s">
        <v>42</v>
      </c>
      <c r="H213" s="62" t="s">
        <v>136</v>
      </c>
      <c r="I213" s="63" t="s">
        <v>137</v>
      </c>
      <c r="J213" s="29" t="s">
        <v>51</v>
      </c>
      <c r="K213" s="61">
        <v>0</v>
      </c>
      <c r="L213" s="51">
        <v>86839</v>
      </c>
      <c r="M213" s="51">
        <v>0</v>
      </c>
      <c r="N213" s="51">
        <v>0</v>
      </c>
      <c r="O213" s="51">
        <f t="shared" si="8"/>
        <v>86839</v>
      </c>
      <c r="P213" s="51"/>
      <c r="Q213" s="51"/>
      <c r="R213" s="51"/>
      <c r="S213" s="51"/>
      <c r="T213" s="51"/>
      <c r="U213" s="51"/>
      <c r="V213" s="51">
        <v>75522</v>
      </c>
      <c r="W213" s="51">
        <v>75522</v>
      </c>
      <c r="X213" s="52">
        <v>3625.05</v>
      </c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  <c r="EF213" s="27"/>
      <c r="EG213" s="27"/>
      <c r="EH213" s="27"/>
      <c r="EI213" s="27"/>
      <c r="EJ213" s="27"/>
      <c r="EK213" s="27"/>
      <c r="EL213" s="27"/>
      <c r="EM213" s="27"/>
      <c r="EN213" s="27"/>
      <c r="EO213" s="27"/>
      <c r="EP213" s="27"/>
      <c r="EQ213" s="27"/>
      <c r="ER213" s="27"/>
      <c r="ES213" s="27"/>
      <c r="ET213" s="27"/>
      <c r="EU213" s="27"/>
      <c r="EV213" s="27"/>
      <c r="EW213" s="27"/>
      <c r="EX213" s="27"/>
      <c r="EY213" s="27"/>
      <c r="EZ213" s="27"/>
      <c r="FA213" s="27"/>
      <c r="FB213" s="27"/>
      <c r="FC213" s="27"/>
      <c r="FD213" s="27"/>
      <c r="FE213" s="27"/>
      <c r="FF213" s="27"/>
      <c r="FG213" s="27"/>
      <c r="FH213" s="27"/>
      <c r="FI213" s="27"/>
      <c r="FJ213" s="27"/>
      <c r="FK213" s="27"/>
      <c r="FL213" s="27"/>
      <c r="FM213" s="27"/>
      <c r="FN213" s="27"/>
      <c r="FO213" s="27"/>
      <c r="FP213" s="27"/>
      <c r="FQ213" s="27"/>
      <c r="FR213" s="27"/>
      <c r="FS213" s="27"/>
      <c r="FT213" s="27"/>
      <c r="FU213" s="27"/>
      <c r="FV213" s="27"/>
      <c r="FW213" s="27"/>
      <c r="FX213" s="27"/>
      <c r="FY213" s="27"/>
      <c r="FZ213" s="27"/>
      <c r="GA213" s="27"/>
      <c r="GB213" s="27"/>
      <c r="GC213" s="27"/>
      <c r="GD213" s="27"/>
      <c r="GE213" s="27"/>
      <c r="GF213" s="27"/>
      <c r="GG213" s="27"/>
      <c r="GH213" s="27"/>
      <c r="GI213" s="27"/>
      <c r="GJ213" s="27"/>
      <c r="GK213" s="27"/>
      <c r="GL213" s="27"/>
      <c r="GM213" s="27"/>
      <c r="GN213" s="27"/>
      <c r="GO213" s="27"/>
      <c r="GP213" s="27"/>
      <c r="GQ213" s="27"/>
      <c r="GR213" s="27"/>
      <c r="GS213" s="27"/>
      <c r="GT213" s="27"/>
      <c r="GU213" s="27"/>
      <c r="GV213" s="27"/>
      <c r="GW213" s="27"/>
      <c r="GX213" s="27"/>
      <c r="GY213" s="27"/>
      <c r="GZ213" s="27"/>
      <c r="HA213" s="27"/>
      <c r="HB213" s="27"/>
      <c r="HC213" s="27"/>
      <c r="HD213" s="27"/>
      <c r="HE213" s="27"/>
      <c r="HF213" s="27"/>
      <c r="HG213" s="27"/>
      <c r="HH213" s="27"/>
      <c r="HI213" s="27"/>
      <c r="HJ213" s="27"/>
      <c r="HK213" s="27"/>
      <c r="HL213" s="27"/>
      <c r="HM213" s="27"/>
      <c r="HN213" s="27"/>
      <c r="HO213" s="27"/>
      <c r="HP213" s="27"/>
      <c r="HQ213" s="27"/>
      <c r="HR213" s="27"/>
      <c r="HS213" s="27"/>
      <c r="HT213" s="27"/>
      <c r="HU213" s="27"/>
      <c r="HV213" s="27"/>
      <c r="HW213" s="27"/>
      <c r="HX213" s="27"/>
      <c r="HY213" s="27"/>
      <c r="HZ213" s="27"/>
      <c r="IA213" s="27"/>
      <c r="IB213" s="27"/>
      <c r="IC213" s="27"/>
      <c r="ID213" s="27"/>
      <c r="IE213" s="27"/>
      <c r="IF213" s="27"/>
      <c r="IG213" s="27"/>
      <c r="IH213" s="27"/>
      <c r="II213" s="27"/>
      <c r="IJ213" s="27"/>
      <c r="IK213" s="27"/>
      <c r="IL213" s="27"/>
      <c r="IM213" s="27"/>
      <c r="IN213" s="27"/>
      <c r="IO213" s="27"/>
      <c r="IP213" s="27"/>
      <c r="IQ213" s="27"/>
      <c r="IR213" s="27"/>
    </row>
    <row r="214" spans="1:252" s="7" customFormat="1" ht="36" customHeight="1" x14ac:dyDescent="0.2">
      <c r="A214" s="21" t="s">
        <v>99</v>
      </c>
      <c r="B214" s="22" t="s">
        <v>100</v>
      </c>
      <c r="C214" s="29" t="s">
        <v>199</v>
      </c>
      <c r="D214" s="29" t="s">
        <v>208</v>
      </c>
      <c r="E214" s="28" t="s">
        <v>158</v>
      </c>
      <c r="F214" s="28" t="s">
        <v>209</v>
      </c>
      <c r="G214" s="29" t="s">
        <v>42</v>
      </c>
      <c r="H214" s="62" t="s">
        <v>136</v>
      </c>
      <c r="I214" s="63" t="s">
        <v>137</v>
      </c>
      <c r="J214" s="29" t="s">
        <v>128</v>
      </c>
      <c r="K214" s="61">
        <v>0</v>
      </c>
      <c r="L214" s="51">
        <f>100000-100000</f>
        <v>0</v>
      </c>
      <c r="M214" s="51">
        <v>0</v>
      </c>
      <c r="N214" s="51">
        <v>0</v>
      </c>
      <c r="O214" s="51">
        <f t="shared" si="8"/>
        <v>0</v>
      </c>
      <c r="P214" s="51"/>
      <c r="Q214" s="51"/>
      <c r="R214" s="51"/>
      <c r="S214" s="51"/>
      <c r="T214" s="51"/>
      <c r="U214" s="51"/>
      <c r="V214" s="51">
        <v>0</v>
      </c>
      <c r="W214" s="51">
        <v>0</v>
      </c>
      <c r="X214" s="52">
        <v>0</v>
      </c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7"/>
      <c r="DV214" s="27"/>
      <c r="DW214" s="27"/>
      <c r="DX214" s="27"/>
      <c r="DY214" s="27"/>
      <c r="DZ214" s="27"/>
      <c r="EA214" s="27"/>
      <c r="EB214" s="27"/>
      <c r="EC214" s="27"/>
      <c r="ED214" s="27"/>
      <c r="EE214" s="27"/>
      <c r="EF214" s="27"/>
      <c r="EG214" s="27"/>
      <c r="EH214" s="27"/>
      <c r="EI214" s="27"/>
      <c r="EJ214" s="27"/>
      <c r="EK214" s="27"/>
      <c r="EL214" s="27"/>
      <c r="EM214" s="27"/>
      <c r="EN214" s="27"/>
      <c r="EO214" s="27"/>
      <c r="EP214" s="27"/>
      <c r="EQ214" s="27"/>
      <c r="ER214" s="27"/>
      <c r="ES214" s="27"/>
      <c r="ET214" s="27"/>
      <c r="EU214" s="27"/>
      <c r="EV214" s="27"/>
      <c r="EW214" s="27"/>
      <c r="EX214" s="27"/>
      <c r="EY214" s="27"/>
      <c r="EZ214" s="27"/>
      <c r="FA214" s="27"/>
      <c r="FB214" s="27"/>
      <c r="FC214" s="27"/>
      <c r="FD214" s="27"/>
      <c r="FE214" s="27"/>
      <c r="FF214" s="27"/>
      <c r="FG214" s="27"/>
      <c r="FH214" s="27"/>
      <c r="FI214" s="27"/>
      <c r="FJ214" s="27"/>
      <c r="FK214" s="27"/>
      <c r="FL214" s="27"/>
      <c r="FM214" s="27"/>
      <c r="FN214" s="27"/>
      <c r="FO214" s="27"/>
      <c r="FP214" s="27"/>
      <c r="FQ214" s="27"/>
      <c r="FR214" s="27"/>
      <c r="FS214" s="27"/>
      <c r="FT214" s="27"/>
      <c r="FU214" s="27"/>
      <c r="FV214" s="27"/>
      <c r="FW214" s="27"/>
      <c r="FX214" s="27"/>
      <c r="FY214" s="27"/>
      <c r="FZ214" s="27"/>
      <c r="GA214" s="27"/>
      <c r="GB214" s="27"/>
      <c r="GC214" s="27"/>
      <c r="GD214" s="27"/>
      <c r="GE214" s="27"/>
      <c r="GF214" s="27"/>
      <c r="GG214" s="27"/>
      <c r="GH214" s="27"/>
      <c r="GI214" s="27"/>
      <c r="GJ214" s="27"/>
      <c r="GK214" s="27"/>
      <c r="GL214" s="27"/>
      <c r="GM214" s="27"/>
      <c r="GN214" s="27"/>
      <c r="GO214" s="27"/>
      <c r="GP214" s="27"/>
      <c r="GQ214" s="27"/>
      <c r="GR214" s="27"/>
      <c r="GS214" s="27"/>
      <c r="GT214" s="27"/>
      <c r="GU214" s="27"/>
      <c r="GV214" s="27"/>
      <c r="GW214" s="27"/>
      <c r="GX214" s="27"/>
      <c r="GY214" s="27"/>
      <c r="GZ214" s="27"/>
      <c r="HA214" s="27"/>
      <c r="HB214" s="27"/>
      <c r="HC214" s="27"/>
      <c r="HD214" s="27"/>
      <c r="HE214" s="27"/>
      <c r="HF214" s="27"/>
      <c r="HG214" s="27"/>
      <c r="HH214" s="27"/>
      <c r="HI214" s="27"/>
      <c r="HJ214" s="27"/>
      <c r="HK214" s="27"/>
      <c r="HL214" s="27"/>
      <c r="HM214" s="27"/>
      <c r="HN214" s="27"/>
      <c r="HO214" s="27"/>
      <c r="HP214" s="27"/>
      <c r="HQ214" s="27"/>
      <c r="HR214" s="27"/>
      <c r="HS214" s="27"/>
      <c r="HT214" s="27"/>
      <c r="HU214" s="27"/>
      <c r="HV214" s="27"/>
      <c r="HW214" s="27"/>
      <c r="HX214" s="27"/>
      <c r="HY214" s="27"/>
      <c r="HZ214" s="27"/>
      <c r="IA214" s="27"/>
      <c r="IB214" s="27"/>
      <c r="IC214" s="27"/>
      <c r="ID214" s="27"/>
      <c r="IE214" s="27"/>
      <c r="IF214" s="27"/>
      <c r="IG214" s="27"/>
      <c r="IH214" s="27"/>
      <c r="II214" s="27"/>
      <c r="IJ214" s="27"/>
      <c r="IK214" s="27"/>
      <c r="IL214" s="27"/>
      <c r="IM214" s="27"/>
      <c r="IN214" s="27"/>
      <c r="IO214" s="27"/>
      <c r="IP214" s="27"/>
      <c r="IQ214" s="27"/>
      <c r="IR214" s="27"/>
    </row>
    <row r="215" spans="1:252" s="7" customFormat="1" ht="36" customHeight="1" x14ac:dyDescent="0.2">
      <c r="A215" s="21" t="s">
        <v>99</v>
      </c>
      <c r="B215" s="22" t="s">
        <v>100</v>
      </c>
      <c r="C215" s="29" t="s">
        <v>210</v>
      </c>
      <c r="D215" s="29" t="s">
        <v>211</v>
      </c>
      <c r="E215" s="28" t="s">
        <v>153</v>
      </c>
      <c r="F215" s="28" t="s">
        <v>212</v>
      </c>
      <c r="G215" s="29" t="s">
        <v>42</v>
      </c>
      <c r="H215" s="29" t="s">
        <v>103</v>
      </c>
      <c r="I215" s="28" t="s">
        <v>104</v>
      </c>
      <c r="J215" s="29" t="s">
        <v>51</v>
      </c>
      <c r="K215" s="61">
        <v>470000</v>
      </c>
      <c r="L215" s="51">
        <v>0</v>
      </c>
      <c r="M215" s="51">
        <v>0</v>
      </c>
      <c r="N215" s="51">
        <v>-35000</v>
      </c>
      <c r="O215" s="51">
        <f t="shared" si="8"/>
        <v>435000</v>
      </c>
      <c r="P215" s="51">
        <v>346258.1</v>
      </c>
      <c r="Q215" s="51">
        <v>346258.1</v>
      </c>
      <c r="R215" s="51">
        <v>346258.1</v>
      </c>
      <c r="S215" s="51"/>
      <c r="T215" s="51"/>
      <c r="U215" s="51"/>
      <c r="V215" s="51"/>
      <c r="W215" s="51"/>
      <c r="X215" s="52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  <c r="DY215" s="27"/>
      <c r="DZ215" s="27"/>
      <c r="EA215" s="27"/>
      <c r="EB215" s="27"/>
      <c r="EC215" s="27"/>
      <c r="ED215" s="27"/>
      <c r="EE215" s="27"/>
      <c r="EF215" s="27"/>
      <c r="EG215" s="27"/>
      <c r="EH215" s="27"/>
      <c r="EI215" s="27"/>
      <c r="EJ215" s="27"/>
      <c r="EK215" s="27"/>
      <c r="EL215" s="27"/>
      <c r="EM215" s="27"/>
      <c r="EN215" s="27"/>
      <c r="EO215" s="27"/>
      <c r="EP215" s="27"/>
      <c r="EQ215" s="27"/>
      <c r="ER215" s="27"/>
      <c r="ES215" s="27"/>
      <c r="ET215" s="27"/>
      <c r="EU215" s="27"/>
      <c r="EV215" s="27"/>
      <c r="EW215" s="27"/>
      <c r="EX215" s="27"/>
      <c r="EY215" s="27"/>
      <c r="EZ215" s="27"/>
      <c r="FA215" s="27"/>
      <c r="FB215" s="27"/>
      <c r="FC215" s="27"/>
      <c r="FD215" s="27"/>
      <c r="FE215" s="27"/>
      <c r="FF215" s="27"/>
      <c r="FG215" s="27"/>
      <c r="FH215" s="27"/>
      <c r="FI215" s="27"/>
      <c r="FJ215" s="27"/>
      <c r="FK215" s="27"/>
      <c r="FL215" s="27"/>
      <c r="FM215" s="27"/>
      <c r="FN215" s="27"/>
      <c r="FO215" s="27"/>
      <c r="FP215" s="27"/>
      <c r="FQ215" s="27"/>
      <c r="FR215" s="27"/>
      <c r="FS215" s="27"/>
      <c r="FT215" s="27"/>
      <c r="FU215" s="27"/>
      <c r="FV215" s="27"/>
      <c r="FW215" s="27"/>
      <c r="FX215" s="27"/>
      <c r="FY215" s="27"/>
      <c r="FZ215" s="27"/>
      <c r="GA215" s="27"/>
      <c r="GB215" s="27"/>
      <c r="GC215" s="27"/>
      <c r="GD215" s="27"/>
      <c r="GE215" s="27"/>
      <c r="GF215" s="27"/>
      <c r="GG215" s="27"/>
      <c r="GH215" s="27"/>
      <c r="GI215" s="27"/>
      <c r="GJ215" s="27"/>
      <c r="GK215" s="27"/>
      <c r="GL215" s="27"/>
      <c r="GM215" s="27"/>
      <c r="GN215" s="27"/>
      <c r="GO215" s="27"/>
      <c r="GP215" s="27"/>
      <c r="GQ215" s="27"/>
      <c r="GR215" s="27"/>
      <c r="GS215" s="27"/>
      <c r="GT215" s="27"/>
      <c r="GU215" s="27"/>
      <c r="GV215" s="27"/>
      <c r="GW215" s="27"/>
      <c r="GX215" s="27"/>
      <c r="GY215" s="27"/>
      <c r="GZ215" s="27"/>
      <c r="HA215" s="27"/>
      <c r="HB215" s="27"/>
      <c r="HC215" s="27"/>
      <c r="HD215" s="27"/>
      <c r="HE215" s="27"/>
      <c r="HF215" s="27"/>
      <c r="HG215" s="27"/>
      <c r="HH215" s="27"/>
      <c r="HI215" s="27"/>
      <c r="HJ215" s="27"/>
      <c r="HK215" s="27"/>
      <c r="HL215" s="27"/>
      <c r="HM215" s="27"/>
      <c r="HN215" s="27"/>
      <c r="HO215" s="27"/>
      <c r="HP215" s="27"/>
      <c r="HQ215" s="27"/>
      <c r="HR215" s="27"/>
      <c r="HS215" s="27"/>
      <c r="HT215" s="27"/>
      <c r="HU215" s="27"/>
      <c r="HV215" s="27"/>
      <c r="HW215" s="27"/>
      <c r="HX215" s="27"/>
      <c r="HY215" s="27"/>
      <c r="HZ215" s="27"/>
      <c r="IA215" s="27"/>
      <c r="IB215" s="27"/>
      <c r="IC215" s="27"/>
      <c r="ID215" s="27"/>
      <c r="IE215" s="27"/>
      <c r="IF215" s="27"/>
      <c r="IG215" s="27"/>
      <c r="IH215" s="27"/>
      <c r="II215" s="27"/>
      <c r="IJ215" s="27"/>
      <c r="IK215" s="27"/>
      <c r="IL215" s="27"/>
      <c r="IM215" s="27"/>
      <c r="IN215" s="27"/>
      <c r="IO215" s="27"/>
      <c r="IP215" s="27"/>
      <c r="IQ215" s="27"/>
      <c r="IR215" s="27"/>
    </row>
    <row r="216" spans="1:252" s="7" customFormat="1" ht="36" customHeight="1" x14ac:dyDescent="0.2">
      <c r="A216" s="21" t="s">
        <v>99</v>
      </c>
      <c r="B216" s="22" t="s">
        <v>100</v>
      </c>
      <c r="C216" s="29" t="s">
        <v>210</v>
      </c>
      <c r="D216" s="29" t="s">
        <v>211</v>
      </c>
      <c r="E216" s="28" t="s">
        <v>153</v>
      </c>
      <c r="F216" s="28" t="s">
        <v>212</v>
      </c>
      <c r="G216" s="29" t="s">
        <v>42</v>
      </c>
      <c r="H216" s="62" t="s">
        <v>136</v>
      </c>
      <c r="I216" s="63" t="s">
        <v>137</v>
      </c>
      <c r="J216" s="29" t="s">
        <v>51</v>
      </c>
      <c r="K216" s="61">
        <v>0</v>
      </c>
      <c r="L216" s="51">
        <f>300000-300000</f>
        <v>0</v>
      </c>
      <c r="M216" s="51">
        <v>0</v>
      </c>
      <c r="N216" s="51">
        <v>0</v>
      </c>
      <c r="O216" s="51">
        <f t="shared" si="8"/>
        <v>0</v>
      </c>
      <c r="P216" s="51">
        <v>0</v>
      </c>
      <c r="Q216" s="51">
        <v>0</v>
      </c>
      <c r="R216" s="51">
        <v>0</v>
      </c>
      <c r="S216" s="51"/>
      <c r="T216" s="51"/>
      <c r="U216" s="51"/>
      <c r="V216" s="51"/>
      <c r="W216" s="51"/>
      <c r="X216" s="52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  <c r="DT216" s="27"/>
      <c r="DU216" s="27"/>
      <c r="DV216" s="27"/>
      <c r="DW216" s="27"/>
      <c r="DX216" s="27"/>
      <c r="DY216" s="27"/>
      <c r="DZ216" s="27"/>
      <c r="EA216" s="27"/>
      <c r="EB216" s="27"/>
      <c r="EC216" s="27"/>
      <c r="ED216" s="27"/>
      <c r="EE216" s="27"/>
      <c r="EF216" s="27"/>
      <c r="EG216" s="27"/>
      <c r="EH216" s="27"/>
      <c r="EI216" s="27"/>
      <c r="EJ216" s="27"/>
      <c r="EK216" s="27"/>
      <c r="EL216" s="27"/>
      <c r="EM216" s="27"/>
      <c r="EN216" s="27"/>
      <c r="EO216" s="27"/>
      <c r="EP216" s="27"/>
      <c r="EQ216" s="27"/>
      <c r="ER216" s="27"/>
      <c r="ES216" s="27"/>
      <c r="ET216" s="27"/>
      <c r="EU216" s="27"/>
      <c r="EV216" s="27"/>
      <c r="EW216" s="27"/>
      <c r="EX216" s="27"/>
      <c r="EY216" s="27"/>
      <c r="EZ216" s="27"/>
      <c r="FA216" s="27"/>
      <c r="FB216" s="27"/>
      <c r="FC216" s="27"/>
      <c r="FD216" s="27"/>
      <c r="FE216" s="27"/>
      <c r="FF216" s="27"/>
      <c r="FG216" s="27"/>
      <c r="FH216" s="27"/>
      <c r="FI216" s="27"/>
      <c r="FJ216" s="27"/>
      <c r="FK216" s="27"/>
      <c r="FL216" s="27"/>
      <c r="FM216" s="27"/>
      <c r="FN216" s="27"/>
      <c r="FO216" s="27"/>
      <c r="FP216" s="27"/>
      <c r="FQ216" s="27"/>
      <c r="FR216" s="27"/>
      <c r="FS216" s="27"/>
      <c r="FT216" s="27"/>
      <c r="FU216" s="27"/>
      <c r="FV216" s="27"/>
      <c r="FW216" s="27"/>
      <c r="FX216" s="27"/>
      <c r="FY216" s="27"/>
      <c r="FZ216" s="27"/>
      <c r="GA216" s="27"/>
      <c r="GB216" s="27"/>
      <c r="GC216" s="27"/>
      <c r="GD216" s="27"/>
      <c r="GE216" s="27"/>
      <c r="GF216" s="27"/>
      <c r="GG216" s="27"/>
      <c r="GH216" s="27"/>
      <c r="GI216" s="27"/>
      <c r="GJ216" s="27"/>
      <c r="GK216" s="27"/>
      <c r="GL216" s="27"/>
      <c r="GM216" s="27"/>
      <c r="GN216" s="27"/>
      <c r="GO216" s="27"/>
      <c r="GP216" s="27"/>
      <c r="GQ216" s="27"/>
      <c r="GR216" s="27"/>
      <c r="GS216" s="27"/>
      <c r="GT216" s="27"/>
      <c r="GU216" s="27"/>
      <c r="GV216" s="27"/>
      <c r="GW216" s="27"/>
      <c r="GX216" s="27"/>
      <c r="GY216" s="27"/>
      <c r="GZ216" s="27"/>
      <c r="HA216" s="27"/>
      <c r="HB216" s="27"/>
      <c r="HC216" s="27"/>
      <c r="HD216" s="27"/>
      <c r="HE216" s="27"/>
      <c r="HF216" s="27"/>
      <c r="HG216" s="27"/>
      <c r="HH216" s="27"/>
      <c r="HI216" s="27"/>
      <c r="HJ216" s="27"/>
      <c r="HK216" s="27"/>
      <c r="HL216" s="27"/>
      <c r="HM216" s="27"/>
      <c r="HN216" s="27"/>
      <c r="HO216" s="27"/>
      <c r="HP216" s="27"/>
      <c r="HQ216" s="27"/>
      <c r="HR216" s="27"/>
      <c r="HS216" s="27"/>
      <c r="HT216" s="27"/>
      <c r="HU216" s="27"/>
      <c r="HV216" s="27"/>
      <c r="HW216" s="27"/>
      <c r="HX216" s="27"/>
      <c r="HY216" s="27"/>
      <c r="HZ216" s="27"/>
      <c r="IA216" s="27"/>
      <c r="IB216" s="27"/>
      <c r="IC216" s="27"/>
      <c r="ID216" s="27"/>
      <c r="IE216" s="27"/>
      <c r="IF216" s="27"/>
      <c r="IG216" s="27"/>
      <c r="IH216" s="27"/>
      <c r="II216" s="27"/>
      <c r="IJ216" s="27"/>
      <c r="IK216" s="27"/>
      <c r="IL216" s="27"/>
      <c r="IM216" s="27"/>
      <c r="IN216" s="27"/>
      <c r="IO216" s="27"/>
      <c r="IP216" s="27"/>
      <c r="IQ216" s="27"/>
      <c r="IR216" s="27"/>
    </row>
    <row r="217" spans="1:252" s="7" customFormat="1" ht="36" customHeight="1" x14ac:dyDescent="0.2">
      <c r="A217" s="21" t="s">
        <v>99</v>
      </c>
      <c r="B217" s="22" t="s">
        <v>100</v>
      </c>
      <c r="C217" s="29" t="s">
        <v>210</v>
      </c>
      <c r="D217" s="29" t="s">
        <v>213</v>
      </c>
      <c r="E217" s="28" t="s">
        <v>153</v>
      </c>
      <c r="F217" s="28" t="s">
        <v>214</v>
      </c>
      <c r="G217" s="29" t="s">
        <v>42</v>
      </c>
      <c r="H217" s="29" t="s">
        <v>103</v>
      </c>
      <c r="I217" s="28" t="s">
        <v>104</v>
      </c>
      <c r="J217" s="29" t="s">
        <v>51</v>
      </c>
      <c r="K217" s="61">
        <v>30000</v>
      </c>
      <c r="L217" s="51">
        <f t="shared" ref="L217:L218" si="9">300000-300000</f>
        <v>0</v>
      </c>
      <c r="M217" s="51">
        <v>0</v>
      </c>
      <c r="N217" s="51">
        <v>0</v>
      </c>
      <c r="O217" s="51">
        <f t="shared" si="8"/>
        <v>30000</v>
      </c>
      <c r="P217" s="51"/>
      <c r="Q217" s="51"/>
      <c r="R217" s="51"/>
      <c r="S217" s="51">
        <v>398.95</v>
      </c>
      <c r="T217" s="51">
        <v>398.95</v>
      </c>
      <c r="U217" s="51">
        <v>398.95</v>
      </c>
      <c r="V217" s="51"/>
      <c r="W217" s="51"/>
      <c r="X217" s="52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7"/>
      <c r="DV217" s="27"/>
      <c r="DW217" s="27"/>
      <c r="DX217" s="27"/>
      <c r="DY217" s="27"/>
      <c r="DZ217" s="27"/>
      <c r="EA217" s="27"/>
      <c r="EB217" s="27"/>
      <c r="EC217" s="27"/>
      <c r="ED217" s="27"/>
      <c r="EE217" s="27"/>
      <c r="EF217" s="27"/>
      <c r="EG217" s="27"/>
      <c r="EH217" s="27"/>
      <c r="EI217" s="27"/>
      <c r="EJ217" s="27"/>
      <c r="EK217" s="27"/>
      <c r="EL217" s="27"/>
      <c r="EM217" s="27"/>
      <c r="EN217" s="27"/>
      <c r="EO217" s="27"/>
      <c r="EP217" s="27"/>
      <c r="EQ217" s="27"/>
      <c r="ER217" s="27"/>
      <c r="ES217" s="27"/>
      <c r="ET217" s="27"/>
      <c r="EU217" s="27"/>
      <c r="EV217" s="27"/>
      <c r="EW217" s="27"/>
      <c r="EX217" s="27"/>
      <c r="EY217" s="27"/>
      <c r="EZ217" s="27"/>
      <c r="FA217" s="27"/>
      <c r="FB217" s="27"/>
      <c r="FC217" s="27"/>
      <c r="FD217" s="27"/>
      <c r="FE217" s="27"/>
      <c r="FF217" s="27"/>
      <c r="FG217" s="27"/>
      <c r="FH217" s="27"/>
      <c r="FI217" s="27"/>
      <c r="FJ217" s="27"/>
      <c r="FK217" s="27"/>
      <c r="FL217" s="27"/>
      <c r="FM217" s="27"/>
      <c r="FN217" s="27"/>
      <c r="FO217" s="27"/>
      <c r="FP217" s="27"/>
      <c r="FQ217" s="27"/>
      <c r="FR217" s="27"/>
      <c r="FS217" s="27"/>
      <c r="FT217" s="27"/>
      <c r="FU217" s="27"/>
      <c r="FV217" s="27"/>
      <c r="FW217" s="27"/>
      <c r="FX217" s="27"/>
      <c r="FY217" s="27"/>
      <c r="FZ217" s="27"/>
      <c r="GA217" s="27"/>
      <c r="GB217" s="27"/>
      <c r="GC217" s="27"/>
      <c r="GD217" s="27"/>
      <c r="GE217" s="27"/>
      <c r="GF217" s="27"/>
      <c r="GG217" s="27"/>
      <c r="GH217" s="27"/>
      <c r="GI217" s="27"/>
      <c r="GJ217" s="27"/>
      <c r="GK217" s="27"/>
      <c r="GL217" s="27"/>
      <c r="GM217" s="27"/>
      <c r="GN217" s="27"/>
      <c r="GO217" s="27"/>
      <c r="GP217" s="27"/>
      <c r="GQ217" s="27"/>
      <c r="GR217" s="27"/>
      <c r="GS217" s="27"/>
      <c r="GT217" s="27"/>
      <c r="GU217" s="27"/>
      <c r="GV217" s="27"/>
      <c r="GW217" s="27"/>
      <c r="GX217" s="27"/>
      <c r="GY217" s="27"/>
      <c r="GZ217" s="27"/>
      <c r="HA217" s="27"/>
      <c r="HB217" s="27"/>
      <c r="HC217" s="27"/>
      <c r="HD217" s="27"/>
      <c r="HE217" s="27"/>
      <c r="HF217" s="27"/>
      <c r="HG217" s="27"/>
      <c r="HH217" s="27"/>
      <c r="HI217" s="27"/>
      <c r="HJ217" s="27"/>
      <c r="HK217" s="27"/>
      <c r="HL217" s="27"/>
      <c r="HM217" s="27"/>
      <c r="HN217" s="27"/>
      <c r="HO217" s="27"/>
      <c r="HP217" s="27"/>
      <c r="HQ217" s="27"/>
      <c r="HR217" s="27"/>
      <c r="HS217" s="27"/>
      <c r="HT217" s="27"/>
      <c r="HU217" s="27"/>
      <c r="HV217" s="27"/>
      <c r="HW217" s="27"/>
      <c r="HX217" s="27"/>
      <c r="HY217" s="27"/>
      <c r="HZ217" s="27"/>
      <c r="IA217" s="27"/>
      <c r="IB217" s="27"/>
      <c r="IC217" s="27"/>
      <c r="ID217" s="27"/>
      <c r="IE217" s="27"/>
      <c r="IF217" s="27"/>
      <c r="IG217" s="27"/>
      <c r="IH217" s="27"/>
      <c r="II217" s="27"/>
      <c r="IJ217" s="27"/>
      <c r="IK217" s="27"/>
      <c r="IL217" s="27"/>
      <c r="IM217" s="27"/>
      <c r="IN217" s="27"/>
      <c r="IO217" s="27"/>
      <c r="IP217" s="27"/>
      <c r="IQ217" s="27"/>
      <c r="IR217" s="27"/>
    </row>
    <row r="218" spans="1:252" s="7" customFormat="1" ht="36" customHeight="1" x14ac:dyDescent="0.2">
      <c r="A218" s="21" t="s">
        <v>99</v>
      </c>
      <c r="B218" s="22" t="s">
        <v>100</v>
      </c>
      <c r="C218" s="29" t="s">
        <v>210</v>
      </c>
      <c r="D218" s="29" t="s">
        <v>215</v>
      </c>
      <c r="E218" s="28" t="s">
        <v>153</v>
      </c>
      <c r="F218" s="28" t="s">
        <v>216</v>
      </c>
      <c r="G218" s="29" t="s">
        <v>42</v>
      </c>
      <c r="H218" s="29" t="s">
        <v>103</v>
      </c>
      <c r="I218" s="28" t="s">
        <v>104</v>
      </c>
      <c r="J218" s="29" t="s">
        <v>51</v>
      </c>
      <c r="K218" s="61">
        <v>55000</v>
      </c>
      <c r="L218" s="51">
        <f t="shared" si="9"/>
        <v>0</v>
      </c>
      <c r="M218" s="51">
        <v>0</v>
      </c>
      <c r="N218" s="51">
        <v>0</v>
      </c>
      <c r="O218" s="51">
        <f t="shared" si="8"/>
        <v>55000</v>
      </c>
      <c r="P218" s="51"/>
      <c r="Q218" s="51"/>
      <c r="R218" s="51"/>
      <c r="S218" s="51"/>
      <c r="T218" s="51"/>
      <c r="U218" s="51"/>
      <c r="V218" s="51">
        <v>26802.17</v>
      </c>
      <c r="W218" s="51">
        <v>26802.17</v>
      </c>
      <c r="X218" s="52">
        <v>26802.17</v>
      </c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  <c r="DT218" s="27"/>
      <c r="DU218" s="27"/>
      <c r="DV218" s="27"/>
      <c r="DW218" s="27"/>
      <c r="DX218" s="27"/>
      <c r="DY218" s="27"/>
      <c r="DZ218" s="27"/>
      <c r="EA218" s="27"/>
      <c r="EB218" s="27"/>
      <c r="EC218" s="27"/>
      <c r="ED218" s="27"/>
      <c r="EE218" s="27"/>
      <c r="EF218" s="27"/>
      <c r="EG218" s="27"/>
      <c r="EH218" s="27"/>
      <c r="EI218" s="27"/>
      <c r="EJ218" s="27"/>
      <c r="EK218" s="27"/>
      <c r="EL218" s="27"/>
      <c r="EM218" s="27"/>
      <c r="EN218" s="27"/>
      <c r="EO218" s="27"/>
      <c r="EP218" s="27"/>
      <c r="EQ218" s="27"/>
      <c r="ER218" s="27"/>
      <c r="ES218" s="27"/>
      <c r="ET218" s="27"/>
      <c r="EU218" s="27"/>
      <c r="EV218" s="27"/>
      <c r="EW218" s="27"/>
      <c r="EX218" s="27"/>
      <c r="EY218" s="27"/>
      <c r="EZ218" s="27"/>
      <c r="FA218" s="27"/>
      <c r="FB218" s="27"/>
      <c r="FC218" s="27"/>
      <c r="FD218" s="27"/>
      <c r="FE218" s="27"/>
      <c r="FF218" s="27"/>
      <c r="FG218" s="27"/>
      <c r="FH218" s="27"/>
      <c r="FI218" s="27"/>
      <c r="FJ218" s="27"/>
      <c r="FK218" s="27"/>
      <c r="FL218" s="27"/>
      <c r="FM218" s="27"/>
      <c r="FN218" s="27"/>
      <c r="FO218" s="27"/>
      <c r="FP218" s="27"/>
      <c r="FQ218" s="27"/>
      <c r="FR218" s="27"/>
      <c r="FS218" s="27"/>
      <c r="FT218" s="27"/>
      <c r="FU218" s="27"/>
      <c r="FV218" s="27"/>
      <c r="FW218" s="27"/>
      <c r="FX218" s="27"/>
      <c r="FY218" s="27"/>
      <c r="FZ218" s="27"/>
      <c r="GA218" s="27"/>
      <c r="GB218" s="27"/>
      <c r="GC218" s="27"/>
      <c r="GD218" s="27"/>
      <c r="GE218" s="27"/>
      <c r="GF218" s="27"/>
      <c r="GG218" s="27"/>
      <c r="GH218" s="27"/>
      <c r="GI218" s="27"/>
      <c r="GJ218" s="27"/>
      <c r="GK218" s="27"/>
      <c r="GL218" s="27"/>
      <c r="GM218" s="27"/>
      <c r="GN218" s="27"/>
      <c r="GO218" s="27"/>
      <c r="GP218" s="27"/>
      <c r="GQ218" s="27"/>
      <c r="GR218" s="27"/>
      <c r="GS218" s="27"/>
      <c r="GT218" s="27"/>
      <c r="GU218" s="27"/>
      <c r="GV218" s="27"/>
      <c r="GW218" s="27"/>
      <c r="GX218" s="27"/>
      <c r="GY218" s="27"/>
      <c r="GZ218" s="27"/>
      <c r="HA218" s="27"/>
      <c r="HB218" s="27"/>
      <c r="HC218" s="27"/>
      <c r="HD218" s="27"/>
      <c r="HE218" s="27"/>
      <c r="HF218" s="27"/>
      <c r="HG218" s="27"/>
      <c r="HH218" s="27"/>
      <c r="HI218" s="27"/>
      <c r="HJ218" s="27"/>
      <c r="HK218" s="27"/>
      <c r="HL218" s="27"/>
      <c r="HM218" s="27"/>
      <c r="HN218" s="27"/>
      <c r="HO218" s="27"/>
      <c r="HP218" s="27"/>
      <c r="HQ218" s="27"/>
      <c r="HR218" s="27"/>
      <c r="HS218" s="27"/>
      <c r="HT218" s="27"/>
      <c r="HU218" s="27"/>
      <c r="HV218" s="27"/>
      <c r="HW218" s="27"/>
      <c r="HX218" s="27"/>
      <c r="HY218" s="27"/>
      <c r="HZ218" s="27"/>
      <c r="IA218" s="27"/>
      <c r="IB218" s="27"/>
      <c r="IC218" s="27"/>
      <c r="ID218" s="27"/>
      <c r="IE218" s="27"/>
      <c r="IF218" s="27"/>
      <c r="IG218" s="27"/>
      <c r="IH218" s="27"/>
      <c r="II218" s="27"/>
      <c r="IJ218" s="27"/>
      <c r="IK218" s="27"/>
      <c r="IL218" s="27"/>
      <c r="IM218" s="27"/>
      <c r="IN218" s="27"/>
      <c r="IO218" s="27"/>
      <c r="IP218" s="27"/>
      <c r="IQ218" s="27"/>
      <c r="IR218" s="27"/>
    </row>
    <row r="219" spans="1:252" s="7" customFormat="1" ht="36" customHeight="1" x14ac:dyDescent="0.2">
      <c r="A219" s="21" t="s">
        <v>99</v>
      </c>
      <c r="B219" s="22" t="s">
        <v>100</v>
      </c>
      <c r="C219" s="29" t="s">
        <v>210</v>
      </c>
      <c r="D219" s="29" t="s">
        <v>217</v>
      </c>
      <c r="E219" s="28" t="s">
        <v>153</v>
      </c>
      <c r="F219" s="28" t="s">
        <v>218</v>
      </c>
      <c r="G219" s="29" t="s">
        <v>42</v>
      </c>
      <c r="H219" s="29" t="s">
        <v>43</v>
      </c>
      <c r="I219" s="28" t="s">
        <v>44</v>
      </c>
      <c r="J219" s="29" t="s">
        <v>51</v>
      </c>
      <c r="K219" s="61">
        <v>0</v>
      </c>
      <c r="L219" s="51">
        <f>16000-16000</f>
        <v>0</v>
      </c>
      <c r="M219" s="51">
        <v>0</v>
      </c>
      <c r="N219" s="51">
        <v>0</v>
      </c>
      <c r="O219" s="51">
        <f t="shared" si="8"/>
        <v>0</v>
      </c>
      <c r="P219" s="51">
        <v>0</v>
      </c>
      <c r="Q219" s="51">
        <v>0</v>
      </c>
      <c r="R219" s="51">
        <v>0</v>
      </c>
      <c r="S219" s="51"/>
      <c r="T219" s="51"/>
      <c r="U219" s="51"/>
      <c r="V219" s="51"/>
      <c r="W219" s="51"/>
      <c r="X219" s="52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  <c r="DT219" s="27"/>
      <c r="DU219" s="27"/>
      <c r="DV219" s="27"/>
      <c r="DW219" s="27"/>
      <c r="DX219" s="27"/>
      <c r="DY219" s="27"/>
      <c r="DZ219" s="27"/>
      <c r="EA219" s="27"/>
      <c r="EB219" s="27"/>
      <c r="EC219" s="27"/>
      <c r="ED219" s="27"/>
      <c r="EE219" s="27"/>
      <c r="EF219" s="27"/>
      <c r="EG219" s="27"/>
      <c r="EH219" s="27"/>
      <c r="EI219" s="27"/>
      <c r="EJ219" s="27"/>
      <c r="EK219" s="27"/>
      <c r="EL219" s="27"/>
      <c r="EM219" s="27"/>
      <c r="EN219" s="27"/>
      <c r="EO219" s="27"/>
      <c r="EP219" s="27"/>
      <c r="EQ219" s="27"/>
      <c r="ER219" s="27"/>
      <c r="ES219" s="27"/>
      <c r="ET219" s="27"/>
      <c r="EU219" s="27"/>
      <c r="EV219" s="27"/>
      <c r="EW219" s="27"/>
      <c r="EX219" s="27"/>
      <c r="EY219" s="27"/>
      <c r="EZ219" s="27"/>
      <c r="FA219" s="27"/>
      <c r="FB219" s="27"/>
      <c r="FC219" s="27"/>
      <c r="FD219" s="27"/>
      <c r="FE219" s="27"/>
      <c r="FF219" s="27"/>
      <c r="FG219" s="27"/>
      <c r="FH219" s="27"/>
      <c r="FI219" s="27"/>
      <c r="FJ219" s="27"/>
      <c r="FK219" s="27"/>
      <c r="FL219" s="27"/>
      <c r="FM219" s="27"/>
      <c r="FN219" s="27"/>
      <c r="FO219" s="27"/>
      <c r="FP219" s="27"/>
      <c r="FQ219" s="27"/>
      <c r="FR219" s="27"/>
      <c r="FS219" s="27"/>
      <c r="FT219" s="27"/>
      <c r="FU219" s="27"/>
      <c r="FV219" s="27"/>
      <c r="FW219" s="27"/>
      <c r="FX219" s="27"/>
      <c r="FY219" s="27"/>
      <c r="FZ219" s="27"/>
      <c r="GA219" s="27"/>
      <c r="GB219" s="27"/>
      <c r="GC219" s="27"/>
      <c r="GD219" s="27"/>
      <c r="GE219" s="27"/>
      <c r="GF219" s="27"/>
      <c r="GG219" s="27"/>
      <c r="GH219" s="27"/>
      <c r="GI219" s="27"/>
      <c r="GJ219" s="27"/>
      <c r="GK219" s="27"/>
      <c r="GL219" s="27"/>
      <c r="GM219" s="27"/>
      <c r="GN219" s="27"/>
      <c r="GO219" s="27"/>
      <c r="GP219" s="27"/>
      <c r="GQ219" s="27"/>
      <c r="GR219" s="27"/>
      <c r="GS219" s="27"/>
      <c r="GT219" s="27"/>
      <c r="GU219" s="27"/>
      <c r="GV219" s="27"/>
      <c r="GW219" s="27"/>
      <c r="GX219" s="27"/>
      <c r="GY219" s="27"/>
      <c r="GZ219" s="27"/>
      <c r="HA219" s="27"/>
      <c r="HB219" s="27"/>
      <c r="HC219" s="27"/>
      <c r="HD219" s="27"/>
      <c r="HE219" s="27"/>
      <c r="HF219" s="27"/>
      <c r="HG219" s="27"/>
      <c r="HH219" s="27"/>
      <c r="HI219" s="27"/>
      <c r="HJ219" s="27"/>
      <c r="HK219" s="27"/>
      <c r="HL219" s="27"/>
      <c r="HM219" s="27"/>
      <c r="HN219" s="27"/>
      <c r="HO219" s="27"/>
      <c r="HP219" s="27"/>
      <c r="HQ219" s="27"/>
      <c r="HR219" s="27"/>
      <c r="HS219" s="27"/>
      <c r="HT219" s="27"/>
      <c r="HU219" s="27"/>
      <c r="HV219" s="27"/>
      <c r="HW219" s="27"/>
      <c r="HX219" s="27"/>
      <c r="HY219" s="27"/>
      <c r="HZ219" s="27"/>
      <c r="IA219" s="27"/>
      <c r="IB219" s="27"/>
      <c r="IC219" s="27"/>
      <c r="ID219" s="27"/>
      <c r="IE219" s="27"/>
      <c r="IF219" s="27"/>
      <c r="IG219" s="27"/>
      <c r="IH219" s="27"/>
      <c r="II219" s="27"/>
      <c r="IJ219" s="27"/>
      <c r="IK219" s="27"/>
      <c r="IL219" s="27"/>
      <c r="IM219" s="27"/>
      <c r="IN219" s="27"/>
      <c r="IO219" s="27"/>
      <c r="IP219" s="27"/>
      <c r="IQ219" s="27"/>
      <c r="IR219" s="27"/>
    </row>
    <row r="220" spans="1:252" s="7" customFormat="1" ht="36" customHeight="1" x14ac:dyDescent="0.2">
      <c r="A220" s="21" t="s">
        <v>99</v>
      </c>
      <c r="B220" s="22" t="s">
        <v>100</v>
      </c>
      <c r="C220" s="29" t="s">
        <v>210</v>
      </c>
      <c r="D220" s="29" t="s">
        <v>217</v>
      </c>
      <c r="E220" s="28" t="s">
        <v>153</v>
      </c>
      <c r="F220" s="28" t="s">
        <v>218</v>
      </c>
      <c r="G220" s="29" t="s">
        <v>42</v>
      </c>
      <c r="H220" s="29" t="s">
        <v>103</v>
      </c>
      <c r="I220" s="28" t="s">
        <v>104</v>
      </c>
      <c r="J220" s="29" t="s">
        <v>51</v>
      </c>
      <c r="K220" s="61">
        <v>419367</v>
      </c>
      <c r="L220" s="51">
        <v>0</v>
      </c>
      <c r="M220" s="51">
        <v>0</v>
      </c>
      <c r="N220" s="51">
        <v>-93312</v>
      </c>
      <c r="O220" s="51">
        <f t="shared" si="8"/>
        <v>326055</v>
      </c>
      <c r="P220" s="51">
        <v>172073.85</v>
      </c>
      <c r="Q220" s="51">
        <v>172073.85</v>
      </c>
      <c r="R220" s="51">
        <v>172073.85</v>
      </c>
      <c r="S220" s="51"/>
      <c r="T220" s="51"/>
      <c r="U220" s="51"/>
      <c r="V220" s="51"/>
      <c r="W220" s="51"/>
      <c r="X220" s="52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  <c r="DT220" s="27"/>
      <c r="DU220" s="27"/>
      <c r="DV220" s="27"/>
      <c r="DW220" s="27"/>
      <c r="DX220" s="27"/>
      <c r="DY220" s="27"/>
      <c r="DZ220" s="27"/>
      <c r="EA220" s="27"/>
      <c r="EB220" s="27"/>
      <c r="EC220" s="27"/>
      <c r="ED220" s="27"/>
      <c r="EE220" s="27"/>
      <c r="EF220" s="27"/>
      <c r="EG220" s="27"/>
      <c r="EH220" s="27"/>
      <c r="EI220" s="27"/>
      <c r="EJ220" s="27"/>
      <c r="EK220" s="27"/>
      <c r="EL220" s="27"/>
      <c r="EM220" s="27"/>
      <c r="EN220" s="27"/>
      <c r="EO220" s="27"/>
      <c r="EP220" s="27"/>
      <c r="EQ220" s="27"/>
      <c r="ER220" s="27"/>
      <c r="ES220" s="27"/>
      <c r="ET220" s="27"/>
      <c r="EU220" s="27"/>
      <c r="EV220" s="27"/>
      <c r="EW220" s="27"/>
      <c r="EX220" s="27"/>
      <c r="EY220" s="27"/>
      <c r="EZ220" s="27"/>
      <c r="FA220" s="27"/>
      <c r="FB220" s="27"/>
      <c r="FC220" s="27"/>
      <c r="FD220" s="27"/>
      <c r="FE220" s="27"/>
      <c r="FF220" s="27"/>
      <c r="FG220" s="27"/>
      <c r="FH220" s="27"/>
      <c r="FI220" s="27"/>
      <c r="FJ220" s="27"/>
      <c r="FK220" s="27"/>
      <c r="FL220" s="27"/>
      <c r="FM220" s="27"/>
      <c r="FN220" s="27"/>
      <c r="FO220" s="27"/>
      <c r="FP220" s="27"/>
      <c r="FQ220" s="27"/>
      <c r="FR220" s="27"/>
      <c r="FS220" s="27"/>
      <c r="FT220" s="27"/>
      <c r="FU220" s="27"/>
      <c r="FV220" s="27"/>
      <c r="FW220" s="27"/>
      <c r="FX220" s="27"/>
      <c r="FY220" s="27"/>
      <c r="FZ220" s="27"/>
      <c r="GA220" s="27"/>
      <c r="GB220" s="27"/>
      <c r="GC220" s="27"/>
      <c r="GD220" s="27"/>
      <c r="GE220" s="27"/>
      <c r="GF220" s="27"/>
      <c r="GG220" s="27"/>
      <c r="GH220" s="27"/>
      <c r="GI220" s="27"/>
      <c r="GJ220" s="27"/>
      <c r="GK220" s="27"/>
      <c r="GL220" s="27"/>
      <c r="GM220" s="27"/>
      <c r="GN220" s="27"/>
      <c r="GO220" s="27"/>
      <c r="GP220" s="27"/>
      <c r="GQ220" s="27"/>
      <c r="GR220" s="27"/>
      <c r="GS220" s="27"/>
      <c r="GT220" s="27"/>
      <c r="GU220" s="27"/>
      <c r="GV220" s="27"/>
      <c r="GW220" s="27"/>
      <c r="GX220" s="27"/>
      <c r="GY220" s="27"/>
      <c r="GZ220" s="27"/>
      <c r="HA220" s="27"/>
      <c r="HB220" s="27"/>
      <c r="HC220" s="27"/>
      <c r="HD220" s="27"/>
      <c r="HE220" s="27"/>
      <c r="HF220" s="27"/>
      <c r="HG220" s="27"/>
      <c r="HH220" s="27"/>
      <c r="HI220" s="27"/>
      <c r="HJ220" s="27"/>
      <c r="HK220" s="27"/>
      <c r="HL220" s="27"/>
      <c r="HM220" s="27"/>
      <c r="HN220" s="27"/>
      <c r="HO220" s="27"/>
      <c r="HP220" s="27"/>
      <c r="HQ220" s="27"/>
      <c r="HR220" s="27"/>
      <c r="HS220" s="27"/>
      <c r="HT220" s="27"/>
      <c r="HU220" s="27"/>
      <c r="HV220" s="27"/>
      <c r="HW220" s="27"/>
      <c r="HX220" s="27"/>
      <c r="HY220" s="27"/>
      <c r="HZ220" s="27"/>
      <c r="IA220" s="27"/>
      <c r="IB220" s="27"/>
      <c r="IC220" s="27"/>
      <c r="ID220" s="27"/>
      <c r="IE220" s="27"/>
      <c r="IF220" s="27"/>
      <c r="IG220" s="27"/>
      <c r="IH220" s="27"/>
      <c r="II220" s="27"/>
      <c r="IJ220" s="27"/>
      <c r="IK220" s="27"/>
      <c r="IL220" s="27"/>
      <c r="IM220" s="27"/>
      <c r="IN220" s="27"/>
      <c r="IO220" s="27"/>
      <c r="IP220" s="27"/>
      <c r="IQ220" s="27"/>
      <c r="IR220" s="27"/>
    </row>
    <row r="221" spans="1:252" s="7" customFormat="1" ht="36" customHeight="1" x14ac:dyDescent="0.2">
      <c r="A221" s="21" t="s">
        <v>99</v>
      </c>
      <c r="B221" s="22" t="s">
        <v>100</v>
      </c>
      <c r="C221" s="29" t="s">
        <v>210</v>
      </c>
      <c r="D221" s="29" t="s">
        <v>217</v>
      </c>
      <c r="E221" s="28" t="s">
        <v>153</v>
      </c>
      <c r="F221" s="28" t="s">
        <v>218</v>
      </c>
      <c r="G221" s="29" t="s">
        <v>42</v>
      </c>
      <c r="H221" s="62" t="s">
        <v>136</v>
      </c>
      <c r="I221" s="63" t="s">
        <v>137</v>
      </c>
      <c r="J221" s="29" t="s">
        <v>51</v>
      </c>
      <c r="K221" s="61">
        <v>0</v>
      </c>
      <c r="L221" s="51">
        <v>57408</v>
      </c>
      <c r="M221" s="51">
        <v>0</v>
      </c>
      <c r="N221" s="51">
        <v>-57408</v>
      </c>
      <c r="O221" s="51">
        <f t="shared" si="8"/>
        <v>0</v>
      </c>
      <c r="P221" s="51">
        <v>0</v>
      </c>
      <c r="Q221" s="51">
        <v>0</v>
      </c>
      <c r="R221" s="51">
        <v>0</v>
      </c>
      <c r="S221" s="51"/>
      <c r="T221" s="51"/>
      <c r="U221" s="51"/>
      <c r="V221" s="51"/>
      <c r="W221" s="51"/>
      <c r="X221" s="52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27"/>
      <c r="DK221" s="27"/>
      <c r="DL221" s="27"/>
      <c r="DM221" s="27"/>
      <c r="DN221" s="27"/>
      <c r="DO221" s="27"/>
      <c r="DP221" s="27"/>
      <c r="DQ221" s="27"/>
      <c r="DR221" s="27"/>
      <c r="DS221" s="27"/>
      <c r="DT221" s="27"/>
      <c r="DU221" s="27"/>
      <c r="DV221" s="27"/>
      <c r="DW221" s="27"/>
      <c r="DX221" s="27"/>
      <c r="DY221" s="27"/>
      <c r="DZ221" s="27"/>
      <c r="EA221" s="27"/>
      <c r="EB221" s="27"/>
      <c r="EC221" s="27"/>
      <c r="ED221" s="27"/>
      <c r="EE221" s="27"/>
      <c r="EF221" s="27"/>
      <c r="EG221" s="27"/>
      <c r="EH221" s="27"/>
      <c r="EI221" s="27"/>
      <c r="EJ221" s="27"/>
      <c r="EK221" s="27"/>
      <c r="EL221" s="27"/>
      <c r="EM221" s="27"/>
      <c r="EN221" s="27"/>
      <c r="EO221" s="27"/>
      <c r="EP221" s="27"/>
      <c r="EQ221" s="27"/>
      <c r="ER221" s="27"/>
      <c r="ES221" s="27"/>
      <c r="ET221" s="27"/>
      <c r="EU221" s="27"/>
      <c r="EV221" s="27"/>
      <c r="EW221" s="27"/>
      <c r="EX221" s="27"/>
      <c r="EY221" s="27"/>
      <c r="EZ221" s="27"/>
      <c r="FA221" s="27"/>
      <c r="FB221" s="27"/>
      <c r="FC221" s="27"/>
      <c r="FD221" s="27"/>
      <c r="FE221" s="27"/>
      <c r="FF221" s="27"/>
      <c r="FG221" s="27"/>
      <c r="FH221" s="27"/>
      <c r="FI221" s="27"/>
      <c r="FJ221" s="27"/>
      <c r="FK221" s="27"/>
      <c r="FL221" s="27"/>
      <c r="FM221" s="27"/>
      <c r="FN221" s="27"/>
      <c r="FO221" s="27"/>
      <c r="FP221" s="27"/>
      <c r="FQ221" s="27"/>
      <c r="FR221" s="27"/>
      <c r="FS221" s="27"/>
      <c r="FT221" s="27"/>
      <c r="FU221" s="27"/>
      <c r="FV221" s="27"/>
      <c r="FW221" s="27"/>
      <c r="FX221" s="27"/>
      <c r="FY221" s="27"/>
      <c r="FZ221" s="27"/>
      <c r="GA221" s="27"/>
      <c r="GB221" s="27"/>
      <c r="GC221" s="27"/>
      <c r="GD221" s="27"/>
      <c r="GE221" s="27"/>
      <c r="GF221" s="27"/>
      <c r="GG221" s="27"/>
      <c r="GH221" s="27"/>
      <c r="GI221" s="27"/>
      <c r="GJ221" s="27"/>
      <c r="GK221" s="27"/>
      <c r="GL221" s="27"/>
      <c r="GM221" s="27"/>
      <c r="GN221" s="27"/>
      <c r="GO221" s="27"/>
      <c r="GP221" s="27"/>
      <c r="GQ221" s="27"/>
      <c r="GR221" s="27"/>
      <c r="GS221" s="27"/>
      <c r="GT221" s="27"/>
      <c r="GU221" s="27"/>
      <c r="GV221" s="27"/>
      <c r="GW221" s="27"/>
      <c r="GX221" s="27"/>
      <c r="GY221" s="27"/>
      <c r="GZ221" s="27"/>
      <c r="HA221" s="27"/>
      <c r="HB221" s="27"/>
      <c r="HC221" s="27"/>
      <c r="HD221" s="27"/>
      <c r="HE221" s="27"/>
      <c r="HF221" s="27"/>
      <c r="HG221" s="27"/>
      <c r="HH221" s="27"/>
      <c r="HI221" s="27"/>
      <c r="HJ221" s="27"/>
      <c r="HK221" s="27"/>
      <c r="HL221" s="27"/>
      <c r="HM221" s="27"/>
      <c r="HN221" s="27"/>
      <c r="HO221" s="27"/>
      <c r="HP221" s="27"/>
      <c r="HQ221" s="27"/>
      <c r="HR221" s="27"/>
      <c r="HS221" s="27"/>
      <c r="HT221" s="27"/>
      <c r="HU221" s="27"/>
      <c r="HV221" s="27"/>
      <c r="HW221" s="27"/>
      <c r="HX221" s="27"/>
      <c r="HY221" s="27"/>
      <c r="HZ221" s="27"/>
      <c r="IA221" s="27"/>
      <c r="IB221" s="27"/>
      <c r="IC221" s="27"/>
      <c r="ID221" s="27"/>
      <c r="IE221" s="27"/>
      <c r="IF221" s="27"/>
      <c r="IG221" s="27"/>
      <c r="IH221" s="27"/>
      <c r="II221" s="27"/>
      <c r="IJ221" s="27"/>
      <c r="IK221" s="27"/>
      <c r="IL221" s="27"/>
      <c r="IM221" s="27"/>
      <c r="IN221" s="27"/>
      <c r="IO221" s="27"/>
      <c r="IP221" s="27"/>
      <c r="IQ221" s="27"/>
      <c r="IR221" s="27"/>
    </row>
    <row r="222" spans="1:252" s="7" customFormat="1" ht="36" customHeight="1" x14ac:dyDescent="0.2">
      <c r="A222" s="21" t="s">
        <v>99</v>
      </c>
      <c r="B222" s="22" t="s">
        <v>100</v>
      </c>
      <c r="C222" s="29" t="s">
        <v>210</v>
      </c>
      <c r="D222" s="29" t="s">
        <v>219</v>
      </c>
      <c r="E222" s="28" t="s">
        <v>153</v>
      </c>
      <c r="F222" s="28" t="s">
        <v>220</v>
      </c>
      <c r="G222" s="29" t="s">
        <v>42</v>
      </c>
      <c r="H222" s="29" t="s">
        <v>134</v>
      </c>
      <c r="I222" s="28" t="s">
        <v>135</v>
      </c>
      <c r="J222" s="29" t="s">
        <v>51</v>
      </c>
      <c r="K222" s="61">
        <v>70000</v>
      </c>
      <c r="L222" s="51">
        <v>0</v>
      </c>
      <c r="M222" s="51">
        <v>0</v>
      </c>
      <c r="N222" s="51">
        <v>0</v>
      </c>
      <c r="O222" s="51">
        <f t="shared" si="8"/>
        <v>70000</v>
      </c>
      <c r="P222" s="51"/>
      <c r="Q222" s="51"/>
      <c r="R222" s="51"/>
      <c r="S222" s="51"/>
      <c r="T222" s="51"/>
      <c r="U222" s="51"/>
      <c r="V222" s="51">
        <v>0</v>
      </c>
      <c r="W222" s="51">
        <v>0</v>
      </c>
      <c r="X222" s="52">
        <v>0</v>
      </c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27"/>
      <c r="DK222" s="27"/>
      <c r="DL222" s="27"/>
      <c r="DM222" s="27"/>
      <c r="DN222" s="27"/>
      <c r="DO222" s="27"/>
      <c r="DP222" s="27"/>
      <c r="DQ222" s="27"/>
      <c r="DR222" s="27"/>
      <c r="DS222" s="27"/>
      <c r="DT222" s="27"/>
      <c r="DU222" s="27"/>
      <c r="DV222" s="27"/>
      <c r="DW222" s="27"/>
      <c r="DX222" s="27"/>
      <c r="DY222" s="27"/>
      <c r="DZ222" s="27"/>
      <c r="EA222" s="27"/>
      <c r="EB222" s="27"/>
      <c r="EC222" s="27"/>
      <c r="ED222" s="27"/>
      <c r="EE222" s="27"/>
      <c r="EF222" s="27"/>
      <c r="EG222" s="27"/>
      <c r="EH222" s="27"/>
      <c r="EI222" s="27"/>
      <c r="EJ222" s="27"/>
      <c r="EK222" s="27"/>
      <c r="EL222" s="27"/>
      <c r="EM222" s="27"/>
      <c r="EN222" s="27"/>
      <c r="EO222" s="27"/>
      <c r="EP222" s="27"/>
      <c r="EQ222" s="27"/>
      <c r="ER222" s="27"/>
      <c r="ES222" s="27"/>
      <c r="ET222" s="27"/>
      <c r="EU222" s="27"/>
      <c r="EV222" s="27"/>
      <c r="EW222" s="27"/>
      <c r="EX222" s="27"/>
      <c r="EY222" s="27"/>
      <c r="EZ222" s="27"/>
      <c r="FA222" s="27"/>
      <c r="FB222" s="27"/>
      <c r="FC222" s="27"/>
      <c r="FD222" s="27"/>
      <c r="FE222" s="27"/>
      <c r="FF222" s="27"/>
      <c r="FG222" s="27"/>
      <c r="FH222" s="27"/>
      <c r="FI222" s="27"/>
      <c r="FJ222" s="27"/>
      <c r="FK222" s="27"/>
      <c r="FL222" s="27"/>
      <c r="FM222" s="27"/>
      <c r="FN222" s="27"/>
      <c r="FO222" s="27"/>
      <c r="FP222" s="27"/>
      <c r="FQ222" s="27"/>
      <c r="FR222" s="27"/>
      <c r="FS222" s="27"/>
      <c r="FT222" s="27"/>
      <c r="FU222" s="27"/>
      <c r="FV222" s="27"/>
      <c r="FW222" s="27"/>
      <c r="FX222" s="27"/>
      <c r="FY222" s="27"/>
      <c r="FZ222" s="27"/>
      <c r="GA222" s="27"/>
      <c r="GB222" s="27"/>
      <c r="GC222" s="27"/>
      <c r="GD222" s="27"/>
      <c r="GE222" s="27"/>
      <c r="GF222" s="27"/>
      <c r="GG222" s="27"/>
      <c r="GH222" s="27"/>
      <c r="GI222" s="27"/>
      <c r="GJ222" s="27"/>
      <c r="GK222" s="27"/>
      <c r="GL222" s="27"/>
      <c r="GM222" s="27"/>
      <c r="GN222" s="27"/>
      <c r="GO222" s="27"/>
      <c r="GP222" s="27"/>
      <c r="GQ222" s="27"/>
      <c r="GR222" s="27"/>
      <c r="GS222" s="27"/>
      <c r="GT222" s="27"/>
      <c r="GU222" s="27"/>
      <c r="GV222" s="27"/>
      <c r="GW222" s="27"/>
      <c r="GX222" s="27"/>
      <c r="GY222" s="27"/>
      <c r="GZ222" s="27"/>
      <c r="HA222" s="27"/>
      <c r="HB222" s="27"/>
      <c r="HC222" s="27"/>
      <c r="HD222" s="27"/>
      <c r="HE222" s="27"/>
      <c r="HF222" s="27"/>
      <c r="HG222" s="27"/>
      <c r="HH222" s="27"/>
      <c r="HI222" s="27"/>
      <c r="HJ222" s="27"/>
      <c r="HK222" s="27"/>
      <c r="HL222" s="27"/>
      <c r="HM222" s="27"/>
      <c r="HN222" s="27"/>
      <c r="HO222" s="27"/>
      <c r="HP222" s="27"/>
      <c r="HQ222" s="27"/>
      <c r="HR222" s="27"/>
      <c r="HS222" s="27"/>
      <c r="HT222" s="27"/>
      <c r="HU222" s="27"/>
      <c r="HV222" s="27"/>
      <c r="HW222" s="27"/>
      <c r="HX222" s="27"/>
      <c r="HY222" s="27"/>
      <c r="HZ222" s="27"/>
      <c r="IA222" s="27"/>
      <c r="IB222" s="27"/>
      <c r="IC222" s="27"/>
      <c r="ID222" s="27"/>
      <c r="IE222" s="27"/>
      <c r="IF222" s="27"/>
      <c r="IG222" s="27"/>
      <c r="IH222" s="27"/>
      <c r="II222" s="27"/>
      <c r="IJ222" s="27"/>
      <c r="IK222" s="27"/>
      <c r="IL222" s="27"/>
      <c r="IM222" s="27"/>
      <c r="IN222" s="27"/>
      <c r="IO222" s="27"/>
      <c r="IP222" s="27"/>
      <c r="IQ222" s="27"/>
      <c r="IR222" s="27"/>
    </row>
    <row r="223" spans="1:252" s="7" customFormat="1" ht="36" customHeight="1" x14ac:dyDescent="0.2">
      <c r="A223" s="21" t="s">
        <v>99</v>
      </c>
      <c r="B223" s="22" t="s">
        <v>100</v>
      </c>
      <c r="C223" s="29" t="s">
        <v>210</v>
      </c>
      <c r="D223" s="29" t="s">
        <v>219</v>
      </c>
      <c r="E223" s="28" t="s">
        <v>153</v>
      </c>
      <c r="F223" s="28" t="s">
        <v>220</v>
      </c>
      <c r="G223" s="29" t="s">
        <v>42</v>
      </c>
      <c r="H223" s="29" t="s">
        <v>103</v>
      </c>
      <c r="I223" s="28" t="s">
        <v>104</v>
      </c>
      <c r="J223" s="29" t="s">
        <v>51</v>
      </c>
      <c r="K223" s="61">
        <v>450000</v>
      </c>
      <c r="L223" s="51">
        <v>0</v>
      </c>
      <c r="M223" s="51">
        <v>0</v>
      </c>
      <c r="N223" s="51">
        <v>0</v>
      </c>
      <c r="O223" s="51">
        <f t="shared" si="8"/>
        <v>450000</v>
      </c>
      <c r="P223" s="51"/>
      <c r="Q223" s="51"/>
      <c r="R223" s="51"/>
      <c r="S223" s="51"/>
      <c r="T223" s="51"/>
      <c r="U223" s="51"/>
      <c r="V223" s="51">
        <v>430074.67</v>
      </c>
      <c r="W223" s="51">
        <v>430074.67</v>
      </c>
      <c r="X223" s="52">
        <v>430074.67</v>
      </c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  <c r="DT223" s="27"/>
      <c r="DU223" s="27"/>
      <c r="DV223" s="27"/>
      <c r="DW223" s="27"/>
      <c r="DX223" s="27"/>
      <c r="DY223" s="27"/>
      <c r="DZ223" s="27"/>
      <c r="EA223" s="27"/>
      <c r="EB223" s="27"/>
      <c r="EC223" s="27"/>
      <c r="ED223" s="27"/>
      <c r="EE223" s="27"/>
      <c r="EF223" s="27"/>
      <c r="EG223" s="27"/>
      <c r="EH223" s="27"/>
      <c r="EI223" s="27"/>
      <c r="EJ223" s="27"/>
      <c r="EK223" s="27"/>
      <c r="EL223" s="27"/>
      <c r="EM223" s="27"/>
      <c r="EN223" s="27"/>
      <c r="EO223" s="27"/>
      <c r="EP223" s="27"/>
      <c r="EQ223" s="27"/>
      <c r="ER223" s="27"/>
      <c r="ES223" s="27"/>
      <c r="ET223" s="27"/>
      <c r="EU223" s="27"/>
      <c r="EV223" s="27"/>
      <c r="EW223" s="27"/>
      <c r="EX223" s="27"/>
      <c r="EY223" s="27"/>
      <c r="EZ223" s="27"/>
      <c r="FA223" s="27"/>
      <c r="FB223" s="27"/>
      <c r="FC223" s="27"/>
      <c r="FD223" s="27"/>
      <c r="FE223" s="27"/>
      <c r="FF223" s="27"/>
      <c r="FG223" s="27"/>
      <c r="FH223" s="27"/>
      <c r="FI223" s="27"/>
      <c r="FJ223" s="27"/>
      <c r="FK223" s="27"/>
      <c r="FL223" s="27"/>
      <c r="FM223" s="27"/>
      <c r="FN223" s="27"/>
      <c r="FO223" s="27"/>
      <c r="FP223" s="27"/>
      <c r="FQ223" s="27"/>
      <c r="FR223" s="27"/>
      <c r="FS223" s="27"/>
      <c r="FT223" s="27"/>
      <c r="FU223" s="27"/>
      <c r="FV223" s="27"/>
      <c r="FW223" s="27"/>
      <c r="FX223" s="27"/>
      <c r="FY223" s="27"/>
      <c r="FZ223" s="27"/>
      <c r="GA223" s="27"/>
      <c r="GB223" s="27"/>
      <c r="GC223" s="27"/>
      <c r="GD223" s="27"/>
      <c r="GE223" s="27"/>
      <c r="GF223" s="27"/>
      <c r="GG223" s="27"/>
      <c r="GH223" s="27"/>
      <c r="GI223" s="27"/>
      <c r="GJ223" s="27"/>
      <c r="GK223" s="27"/>
      <c r="GL223" s="27"/>
      <c r="GM223" s="27"/>
      <c r="GN223" s="27"/>
      <c r="GO223" s="27"/>
      <c r="GP223" s="27"/>
      <c r="GQ223" s="27"/>
      <c r="GR223" s="27"/>
      <c r="GS223" s="27"/>
      <c r="GT223" s="27"/>
      <c r="GU223" s="27"/>
      <c r="GV223" s="27"/>
      <c r="GW223" s="27"/>
      <c r="GX223" s="27"/>
      <c r="GY223" s="27"/>
      <c r="GZ223" s="27"/>
      <c r="HA223" s="27"/>
      <c r="HB223" s="27"/>
      <c r="HC223" s="27"/>
      <c r="HD223" s="27"/>
      <c r="HE223" s="27"/>
      <c r="HF223" s="27"/>
      <c r="HG223" s="27"/>
      <c r="HH223" s="27"/>
      <c r="HI223" s="27"/>
      <c r="HJ223" s="27"/>
      <c r="HK223" s="27"/>
      <c r="HL223" s="27"/>
      <c r="HM223" s="27"/>
      <c r="HN223" s="27"/>
      <c r="HO223" s="27"/>
      <c r="HP223" s="27"/>
      <c r="HQ223" s="27"/>
      <c r="HR223" s="27"/>
      <c r="HS223" s="27"/>
      <c r="HT223" s="27"/>
      <c r="HU223" s="27"/>
      <c r="HV223" s="27"/>
      <c r="HW223" s="27"/>
      <c r="HX223" s="27"/>
      <c r="HY223" s="27"/>
      <c r="HZ223" s="27"/>
      <c r="IA223" s="27"/>
      <c r="IB223" s="27"/>
      <c r="IC223" s="27"/>
      <c r="ID223" s="27"/>
      <c r="IE223" s="27"/>
      <c r="IF223" s="27"/>
      <c r="IG223" s="27"/>
      <c r="IH223" s="27"/>
      <c r="II223" s="27"/>
      <c r="IJ223" s="27"/>
      <c r="IK223" s="27"/>
      <c r="IL223" s="27"/>
      <c r="IM223" s="27"/>
      <c r="IN223" s="27"/>
      <c r="IO223" s="27"/>
      <c r="IP223" s="27"/>
      <c r="IQ223" s="27"/>
      <c r="IR223" s="27"/>
    </row>
    <row r="224" spans="1:252" s="7" customFormat="1" ht="36" customHeight="1" x14ac:dyDescent="0.2">
      <c r="A224" s="21" t="s">
        <v>99</v>
      </c>
      <c r="B224" s="22" t="s">
        <v>100</v>
      </c>
      <c r="C224" s="29" t="s">
        <v>210</v>
      </c>
      <c r="D224" s="29" t="s">
        <v>219</v>
      </c>
      <c r="E224" s="28" t="s">
        <v>153</v>
      </c>
      <c r="F224" s="28" t="s">
        <v>220</v>
      </c>
      <c r="G224" s="29" t="s">
        <v>42</v>
      </c>
      <c r="H224" s="62" t="s">
        <v>56</v>
      </c>
      <c r="I224" s="65" t="s">
        <v>57</v>
      </c>
      <c r="J224" s="29" t="s">
        <v>51</v>
      </c>
      <c r="K224" s="61">
        <v>0</v>
      </c>
      <c r="L224" s="51">
        <v>534742</v>
      </c>
      <c r="M224" s="51">
        <v>0</v>
      </c>
      <c r="N224" s="51">
        <v>0</v>
      </c>
      <c r="O224" s="51">
        <f t="shared" si="8"/>
        <v>534742</v>
      </c>
      <c r="P224" s="51"/>
      <c r="Q224" s="51"/>
      <c r="R224" s="51"/>
      <c r="S224" s="51"/>
      <c r="T224" s="51"/>
      <c r="U224" s="51"/>
      <c r="V224" s="51">
        <v>449119.13</v>
      </c>
      <c r="W224" s="51">
        <v>449119.13</v>
      </c>
      <c r="X224" s="52">
        <v>449119.13</v>
      </c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  <c r="DT224" s="27"/>
      <c r="DU224" s="27"/>
      <c r="DV224" s="27"/>
      <c r="DW224" s="27"/>
      <c r="DX224" s="27"/>
      <c r="DY224" s="27"/>
      <c r="DZ224" s="27"/>
      <c r="EA224" s="27"/>
      <c r="EB224" s="27"/>
      <c r="EC224" s="27"/>
      <c r="ED224" s="27"/>
      <c r="EE224" s="27"/>
      <c r="EF224" s="27"/>
      <c r="EG224" s="27"/>
      <c r="EH224" s="27"/>
      <c r="EI224" s="27"/>
      <c r="EJ224" s="27"/>
      <c r="EK224" s="27"/>
      <c r="EL224" s="27"/>
      <c r="EM224" s="27"/>
      <c r="EN224" s="27"/>
      <c r="EO224" s="27"/>
      <c r="EP224" s="27"/>
      <c r="EQ224" s="27"/>
      <c r="ER224" s="27"/>
      <c r="ES224" s="27"/>
      <c r="ET224" s="27"/>
      <c r="EU224" s="27"/>
      <c r="EV224" s="27"/>
      <c r="EW224" s="27"/>
      <c r="EX224" s="27"/>
      <c r="EY224" s="27"/>
      <c r="EZ224" s="27"/>
      <c r="FA224" s="27"/>
      <c r="FB224" s="27"/>
      <c r="FC224" s="27"/>
      <c r="FD224" s="27"/>
      <c r="FE224" s="27"/>
      <c r="FF224" s="27"/>
      <c r="FG224" s="27"/>
      <c r="FH224" s="27"/>
      <c r="FI224" s="27"/>
      <c r="FJ224" s="27"/>
      <c r="FK224" s="27"/>
      <c r="FL224" s="27"/>
      <c r="FM224" s="27"/>
      <c r="FN224" s="27"/>
      <c r="FO224" s="27"/>
      <c r="FP224" s="27"/>
      <c r="FQ224" s="27"/>
      <c r="FR224" s="27"/>
      <c r="FS224" s="27"/>
      <c r="FT224" s="27"/>
      <c r="FU224" s="27"/>
      <c r="FV224" s="27"/>
      <c r="FW224" s="27"/>
      <c r="FX224" s="27"/>
      <c r="FY224" s="27"/>
      <c r="FZ224" s="27"/>
      <c r="GA224" s="27"/>
      <c r="GB224" s="27"/>
      <c r="GC224" s="27"/>
      <c r="GD224" s="27"/>
      <c r="GE224" s="27"/>
      <c r="GF224" s="27"/>
      <c r="GG224" s="27"/>
      <c r="GH224" s="27"/>
      <c r="GI224" s="27"/>
      <c r="GJ224" s="27"/>
      <c r="GK224" s="27"/>
      <c r="GL224" s="27"/>
      <c r="GM224" s="27"/>
      <c r="GN224" s="27"/>
      <c r="GO224" s="27"/>
      <c r="GP224" s="27"/>
      <c r="GQ224" s="27"/>
      <c r="GR224" s="27"/>
      <c r="GS224" s="27"/>
      <c r="GT224" s="27"/>
      <c r="GU224" s="27"/>
      <c r="GV224" s="27"/>
      <c r="GW224" s="27"/>
      <c r="GX224" s="27"/>
      <c r="GY224" s="27"/>
      <c r="GZ224" s="27"/>
      <c r="HA224" s="27"/>
      <c r="HB224" s="27"/>
      <c r="HC224" s="27"/>
      <c r="HD224" s="27"/>
      <c r="HE224" s="27"/>
      <c r="HF224" s="27"/>
      <c r="HG224" s="27"/>
      <c r="HH224" s="27"/>
      <c r="HI224" s="27"/>
      <c r="HJ224" s="27"/>
      <c r="HK224" s="27"/>
      <c r="HL224" s="27"/>
      <c r="HM224" s="27"/>
      <c r="HN224" s="27"/>
      <c r="HO224" s="27"/>
      <c r="HP224" s="27"/>
      <c r="HQ224" s="27"/>
      <c r="HR224" s="27"/>
      <c r="HS224" s="27"/>
      <c r="HT224" s="27"/>
      <c r="HU224" s="27"/>
      <c r="HV224" s="27"/>
      <c r="HW224" s="27"/>
      <c r="HX224" s="27"/>
      <c r="HY224" s="27"/>
      <c r="HZ224" s="27"/>
      <c r="IA224" s="27"/>
      <c r="IB224" s="27"/>
      <c r="IC224" s="27"/>
      <c r="ID224" s="27"/>
      <c r="IE224" s="27"/>
      <c r="IF224" s="27"/>
      <c r="IG224" s="27"/>
      <c r="IH224" s="27"/>
      <c r="II224" s="27"/>
      <c r="IJ224" s="27"/>
      <c r="IK224" s="27"/>
      <c r="IL224" s="27"/>
      <c r="IM224" s="27"/>
      <c r="IN224" s="27"/>
      <c r="IO224" s="27"/>
      <c r="IP224" s="27"/>
      <c r="IQ224" s="27"/>
      <c r="IR224" s="27"/>
    </row>
    <row r="225" spans="1:252" s="7" customFormat="1" ht="36" customHeight="1" x14ac:dyDescent="0.2">
      <c r="A225" s="21" t="s">
        <v>99</v>
      </c>
      <c r="B225" s="22" t="s">
        <v>100</v>
      </c>
      <c r="C225" s="29" t="s">
        <v>210</v>
      </c>
      <c r="D225" s="29" t="s">
        <v>219</v>
      </c>
      <c r="E225" s="28" t="s">
        <v>153</v>
      </c>
      <c r="F225" s="28" t="s">
        <v>220</v>
      </c>
      <c r="G225" s="29" t="s">
        <v>42</v>
      </c>
      <c r="H225" s="62" t="s">
        <v>136</v>
      </c>
      <c r="I225" s="63" t="s">
        <v>137</v>
      </c>
      <c r="J225" s="29" t="s">
        <v>51</v>
      </c>
      <c r="K225" s="61">
        <v>0</v>
      </c>
      <c r="L225" s="51">
        <v>60400</v>
      </c>
      <c r="M225" s="51">
        <v>0</v>
      </c>
      <c r="N225" s="51">
        <v>0</v>
      </c>
      <c r="O225" s="51">
        <f t="shared" si="8"/>
        <v>60400</v>
      </c>
      <c r="P225" s="51"/>
      <c r="Q225" s="51"/>
      <c r="R225" s="51"/>
      <c r="S225" s="51"/>
      <c r="T225" s="51"/>
      <c r="U225" s="51"/>
      <c r="V225" s="51">
        <v>59947.03</v>
      </c>
      <c r="W225" s="51">
        <v>59947.03</v>
      </c>
      <c r="X225" s="52">
        <v>59947.03</v>
      </c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  <c r="DT225" s="27"/>
      <c r="DU225" s="27"/>
      <c r="DV225" s="27"/>
      <c r="DW225" s="27"/>
      <c r="DX225" s="27"/>
      <c r="DY225" s="27"/>
      <c r="DZ225" s="27"/>
      <c r="EA225" s="27"/>
      <c r="EB225" s="27"/>
      <c r="EC225" s="27"/>
      <c r="ED225" s="27"/>
      <c r="EE225" s="27"/>
      <c r="EF225" s="27"/>
      <c r="EG225" s="27"/>
      <c r="EH225" s="27"/>
      <c r="EI225" s="27"/>
      <c r="EJ225" s="27"/>
      <c r="EK225" s="27"/>
      <c r="EL225" s="27"/>
      <c r="EM225" s="27"/>
      <c r="EN225" s="27"/>
      <c r="EO225" s="27"/>
      <c r="EP225" s="27"/>
      <c r="EQ225" s="27"/>
      <c r="ER225" s="27"/>
      <c r="ES225" s="27"/>
      <c r="ET225" s="27"/>
      <c r="EU225" s="27"/>
      <c r="EV225" s="27"/>
      <c r="EW225" s="27"/>
      <c r="EX225" s="27"/>
      <c r="EY225" s="27"/>
      <c r="EZ225" s="27"/>
      <c r="FA225" s="27"/>
      <c r="FB225" s="27"/>
      <c r="FC225" s="27"/>
      <c r="FD225" s="27"/>
      <c r="FE225" s="27"/>
      <c r="FF225" s="27"/>
      <c r="FG225" s="27"/>
      <c r="FH225" s="27"/>
      <c r="FI225" s="27"/>
      <c r="FJ225" s="27"/>
      <c r="FK225" s="27"/>
      <c r="FL225" s="27"/>
      <c r="FM225" s="27"/>
      <c r="FN225" s="27"/>
      <c r="FO225" s="27"/>
      <c r="FP225" s="27"/>
      <c r="FQ225" s="27"/>
      <c r="FR225" s="27"/>
      <c r="FS225" s="27"/>
      <c r="FT225" s="27"/>
      <c r="FU225" s="27"/>
      <c r="FV225" s="27"/>
      <c r="FW225" s="27"/>
      <c r="FX225" s="27"/>
      <c r="FY225" s="27"/>
      <c r="FZ225" s="27"/>
      <c r="GA225" s="27"/>
      <c r="GB225" s="27"/>
      <c r="GC225" s="27"/>
      <c r="GD225" s="27"/>
      <c r="GE225" s="27"/>
      <c r="GF225" s="27"/>
      <c r="GG225" s="27"/>
      <c r="GH225" s="27"/>
      <c r="GI225" s="27"/>
      <c r="GJ225" s="27"/>
      <c r="GK225" s="27"/>
      <c r="GL225" s="27"/>
      <c r="GM225" s="27"/>
      <c r="GN225" s="27"/>
      <c r="GO225" s="27"/>
      <c r="GP225" s="27"/>
      <c r="GQ225" s="27"/>
      <c r="GR225" s="27"/>
      <c r="GS225" s="27"/>
      <c r="GT225" s="27"/>
      <c r="GU225" s="27"/>
      <c r="GV225" s="27"/>
      <c r="GW225" s="27"/>
      <c r="GX225" s="27"/>
      <c r="GY225" s="27"/>
      <c r="GZ225" s="27"/>
      <c r="HA225" s="27"/>
      <c r="HB225" s="27"/>
      <c r="HC225" s="27"/>
      <c r="HD225" s="27"/>
      <c r="HE225" s="27"/>
      <c r="HF225" s="27"/>
      <c r="HG225" s="27"/>
      <c r="HH225" s="27"/>
      <c r="HI225" s="27"/>
      <c r="HJ225" s="27"/>
      <c r="HK225" s="27"/>
      <c r="HL225" s="27"/>
      <c r="HM225" s="27"/>
      <c r="HN225" s="27"/>
      <c r="HO225" s="27"/>
      <c r="HP225" s="27"/>
      <c r="HQ225" s="27"/>
      <c r="HR225" s="27"/>
      <c r="HS225" s="27"/>
      <c r="HT225" s="27"/>
      <c r="HU225" s="27"/>
      <c r="HV225" s="27"/>
      <c r="HW225" s="27"/>
      <c r="HX225" s="27"/>
      <c r="HY225" s="27"/>
      <c r="HZ225" s="27"/>
      <c r="IA225" s="27"/>
      <c r="IB225" s="27"/>
      <c r="IC225" s="27"/>
      <c r="ID225" s="27"/>
      <c r="IE225" s="27"/>
      <c r="IF225" s="27"/>
      <c r="IG225" s="27"/>
      <c r="IH225" s="27"/>
      <c r="II225" s="27"/>
      <c r="IJ225" s="27"/>
      <c r="IK225" s="27"/>
      <c r="IL225" s="27"/>
      <c r="IM225" s="27"/>
      <c r="IN225" s="27"/>
      <c r="IO225" s="27"/>
      <c r="IP225" s="27"/>
      <c r="IQ225" s="27"/>
      <c r="IR225" s="27"/>
    </row>
    <row r="226" spans="1:252" s="7" customFormat="1" ht="36" customHeight="1" x14ac:dyDescent="0.2">
      <c r="A226" s="21" t="s">
        <v>99</v>
      </c>
      <c r="B226" s="22" t="s">
        <v>100</v>
      </c>
      <c r="C226" s="29" t="s">
        <v>221</v>
      </c>
      <c r="D226" s="29" t="s">
        <v>222</v>
      </c>
      <c r="E226" s="28" t="s">
        <v>153</v>
      </c>
      <c r="F226" s="28" t="s">
        <v>223</v>
      </c>
      <c r="G226" s="29" t="s">
        <v>42</v>
      </c>
      <c r="H226" s="29" t="s">
        <v>103</v>
      </c>
      <c r="I226" s="28" t="s">
        <v>104</v>
      </c>
      <c r="J226" s="29" t="s">
        <v>51</v>
      </c>
      <c r="K226" s="61">
        <v>1029987</v>
      </c>
      <c r="L226" s="51">
        <v>50000</v>
      </c>
      <c r="M226" s="51">
        <v>0</v>
      </c>
      <c r="N226" s="51">
        <v>0</v>
      </c>
      <c r="O226" s="51">
        <f t="shared" si="8"/>
        <v>1079987</v>
      </c>
      <c r="P226" s="51"/>
      <c r="Q226" s="51"/>
      <c r="R226" s="51"/>
      <c r="S226" s="51"/>
      <c r="T226" s="51"/>
      <c r="U226" s="51"/>
      <c r="V226" s="51">
        <v>813262.68</v>
      </c>
      <c r="W226" s="51">
        <v>813262.68</v>
      </c>
      <c r="X226" s="52">
        <v>806288.93</v>
      </c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7"/>
      <c r="DV226" s="27"/>
      <c r="DW226" s="27"/>
      <c r="DX226" s="27"/>
      <c r="DY226" s="27"/>
      <c r="DZ226" s="27"/>
      <c r="EA226" s="27"/>
      <c r="EB226" s="27"/>
      <c r="EC226" s="27"/>
      <c r="ED226" s="27"/>
      <c r="EE226" s="27"/>
      <c r="EF226" s="27"/>
      <c r="EG226" s="27"/>
      <c r="EH226" s="27"/>
      <c r="EI226" s="27"/>
      <c r="EJ226" s="27"/>
      <c r="EK226" s="27"/>
      <c r="EL226" s="27"/>
      <c r="EM226" s="27"/>
      <c r="EN226" s="27"/>
      <c r="EO226" s="27"/>
      <c r="EP226" s="27"/>
      <c r="EQ226" s="27"/>
      <c r="ER226" s="27"/>
      <c r="ES226" s="27"/>
      <c r="ET226" s="27"/>
      <c r="EU226" s="27"/>
      <c r="EV226" s="27"/>
      <c r="EW226" s="27"/>
      <c r="EX226" s="27"/>
      <c r="EY226" s="27"/>
      <c r="EZ226" s="27"/>
      <c r="FA226" s="27"/>
      <c r="FB226" s="27"/>
      <c r="FC226" s="27"/>
      <c r="FD226" s="27"/>
      <c r="FE226" s="27"/>
      <c r="FF226" s="27"/>
      <c r="FG226" s="27"/>
      <c r="FH226" s="27"/>
      <c r="FI226" s="27"/>
      <c r="FJ226" s="27"/>
      <c r="FK226" s="27"/>
      <c r="FL226" s="27"/>
      <c r="FM226" s="27"/>
      <c r="FN226" s="27"/>
      <c r="FO226" s="27"/>
      <c r="FP226" s="27"/>
      <c r="FQ226" s="27"/>
      <c r="FR226" s="27"/>
      <c r="FS226" s="27"/>
      <c r="FT226" s="27"/>
      <c r="FU226" s="27"/>
      <c r="FV226" s="27"/>
      <c r="FW226" s="27"/>
      <c r="FX226" s="27"/>
      <c r="FY226" s="27"/>
      <c r="FZ226" s="27"/>
      <c r="GA226" s="27"/>
      <c r="GB226" s="27"/>
      <c r="GC226" s="27"/>
      <c r="GD226" s="27"/>
      <c r="GE226" s="27"/>
      <c r="GF226" s="27"/>
      <c r="GG226" s="27"/>
      <c r="GH226" s="27"/>
      <c r="GI226" s="27"/>
      <c r="GJ226" s="27"/>
      <c r="GK226" s="27"/>
      <c r="GL226" s="27"/>
      <c r="GM226" s="27"/>
      <c r="GN226" s="27"/>
      <c r="GO226" s="27"/>
      <c r="GP226" s="27"/>
      <c r="GQ226" s="27"/>
      <c r="GR226" s="27"/>
      <c r="GS226" s="27"/>
      <c r="GT226" s="27"/>
      <c r="GU226" s="27"/>
      <c r="GV226" s="27"/>
      <c r="GW226" s="27"/>
      <c r="GX226" s="27"/>
      <c r="GY226" s="27"/>
      <c r="GZ226" s="27"/>
      <c r="HA226" s="27"/>
      <c r="HB226" s="27"/>
      <c r="HC226" s="27"/>
      <c r="HD226" s="27"/>
      <c r="HE226" s="27"/>
      <c r="HF226" s="27"/>
      <c r="HG226" s="27"/>
      <c r="HH226" s="27"/>
      <c r="HI226" s="27"/>
      <c r="HJ226" s="27"/>
      <c r="HK226" s="27"/>
      <c r="HL226" s="27"/>
      <c r="HM226" s="27"/>
      <c r="HN226" s="27"/>
      <c r="HO226" s="27"/>
      <c r="HP226" s="27"/>
      <c r="HQ226" s="27"/>
      <c r="HR226" s="27"/>
      <c r="HS226" s="27"/>
      <c r="HT226" s="27"/>
      <c r="HU226" s="27"/>
      <c r="HV226" s="27"/>
      <c r="HW226" s="27"/>
      <c r="HX226" s="27"/>
      <c r="HY226" s="27"/>
      <c r="HZ226" s="27"/>
      <c r="IA226" s="27"/>
      <c r="IB226" s="27"/>
      <c r="IC226" s="27"/>
      <c r="ID226" s="27"/>
      <c r="IE226" s="27"/>
      <c r="IF226" s="27"/>
      <c r="IG226" s="27"/>
      <c r="IH226" s="27"/>
      <c r="II226" s="27"/>
      <c r="IJ226" s="27"/>
      <c r="IK226" s="27"/>
      <c r="IL226" s="27"/>
      <c r="IM226" s="27"/>
      <c r="IN226" s="27"/>
      <c r="IO226" s="27"/>
      <c r="IP226" s="27"/>
      <c r="IQ226" s="27"/>
      <c r="IR226" s="27"/>
    </row>
    <row r="227" spans="1:252" s="7" customFormat="1" ht="36" customHeight="1" x14ac:dyDescent="0.2">
      <c r="A227" s="21" t="s">
        <v>99</v>
      </c>
      <c r="B227" s="22" t="s">
        <v>100</v>
      </c>
      <c r="C227" s="29" t="s">
        <v>221</v>
      </c>
      <c r="D227" s="29" t="s">
        <v>222</v>
      </c>
      <c r="E227" s="28" t="s">
        <v>153</v>
      </c>
      <c r="F227" s="28" t="s">
        <v>223</v>
      </c>
      <c r="G227" s="29" t="s">
        <v>42</v>
      </c>
      <c r="H227" s="62" t="s">
        <v>56</v>
      </c>
      <c r="I227" s="65" t="s">
        <v>57</v>
      </c>
      <c r="J227" s="29" t="s">
        <v>51</v>
      </c>
      <c r="K227" s="61">
        <v>0</v>
      </c>
      <c r="L227" s="51">
        <v>326495</v>
      </c>
      <c r="M227" s="51">
        <v>0</v>
      </c>
      <c r="N227" s="51">
        <v>0</v>
      </c>
      <c r="O227" s="51">
        <f t="shared" si="8"/>
        <v>326495</v>
      </c>
      <c r="P227" s="51"/>
      <c r="Q227" s="51"/>
      <c r="R227" s="51"/>
      <c r="S227" s="51"/>
      <c r="T227" s="51"/>
      <c r="U227" s="51"/>
      <c r="V227" s="51">
        <v>326226.63</v>
      </c>
      <c r="W227" s="51">
        <v>326226.63</v>
      </c>
      <c r="X227" s="52">
        <v>326226.63</v>
      </c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  <c r="DT227" s="27"/>
      <c r="DU227" s="27"/>
      <c r="DV227" s="27"/>
      <c r="DW227" s="27"/>
      <c r="DX227" s="27"/>
      <c r="DY227" s="27"/>
      <c r="DZ227" s="27"/>
      <c r="EA227" s="27"/>
      <c r="EB227" s="27"/>
      <c r="EC227" s="27"/>
      <c r="ED227" s="27"/>
      <c r="EE227" s="27"/>
      <c r="EF227" s="27"/>
      <c r="EG227" s="27"/>
      <c r="EH227" s="27"/>
      <c r="EI227" s="27"/>
      <c r="EJ227" s="27"/>
      <c r="EK227" s="27"/>
      <c r="EL227" s="27"/>
      <c r="EM227" s="27"/>
      <c r="EN227" s="27"/>
      <c r="EO227" s="27"/>
      <c r="EP227" s="27"/>
      <c r="EQ227" s="27"/>
      <c r="ER227" s="27"/>
      <c r="ES227" s="27"/>
      <c r="ET227" s="27"/>
      <c r="EU227" s="27"/>
      <c r="EV227" s="27"/>
      <c r="EW227" s="27"/>
      <c r="EX227" s="27"/>
      <c r="EY227" s="27"/>
      <c r="EZ227" s="27"/>
      <c r="FA227" s="27"/>
      <c r="FB227" s="27"/>
      <c r="FC227" s="27"/>
      <c r="FD227" s="27"/>
      <c r="FE227" s="27"/>
      <c r="FF227" s="27"/>
      <c r="FG227" s="27"/>
      <c r="FH227" s="27"/>
      <c r="FI227" s="27"/>
      <c r="FJ227" s="27"/>
      <c r="FK227" s="27"/>
      <c r="FL227" s="27"/>
      <c r="FM227" s="27"/>
      <c r="FN227" s="27"/>
      <c r="FO227" s="27"/>
      <c r="FP227" s="27"/>
      <c r="FQ227" s="27"/>
      <c r="FR227" s="27"/>
      <c r="FS227" s="27"/>
      <c r="FT227" s="27"/>
      <c r="FU227" s="27"/>
      <c r="FV227" s="27"/>
      <c r="FW227" s="27"/>
      <c r="FX227" s="27"/>
      <c r="FY227" s="27"/>
      <c r="FZ227" s="27"/>
      <c r="GA227" s="27"/>
      <c r="GB227" s="27"/>
      <c r="GC227" s="27"/>
      <c r="GD227" s="27"/>
      <c r="GE227" s="27"/>
      <c r="GF227" s="27"/>
      <c r="GG227" s="27"/>
      <c r="GH227" s="27"/>
      <c r="GI227" s="27"/>
      <c r="GJ227" s="27"/>
      <c r="GK227" s="27"/>
      <c r="GL227" s="27"/>
      <c r="GM227" s="27"/>
      <c r="GN227" s="27"/>
      <c r="GO227" s="27"/>
      <c r="GP227" s="27"/>
      <c r="GQ227" s="27"/>
      <c r="GR227" s="27"/>
      <c r="GS227" s="27"/>
      <c r="GT227" s="27"/>
      <c r="GU227" s="27"/>
      <c r="GV227" s="27"/>
      <c r="GW227" s="27"/>
      <c r="GX227" s="27"/>
      <c r="GY227" s="27"/>
      <c r="GZ227" s="27"/>
      <c r="HA227" s="27"/>
      <c r="HB227" s="27"/>
      <c r="HC227" s="27"/>
      <c r="HD227" s="27"/>
      <c r="HE227" s="27"/>
      <c r="HF227" s="27"/>
      <c r="HG227" s="27"/>
      <c r="HH227" s="27"/>
      <c r="HI227" s="27"/>
      <c r="HJ227" s="27"/>
      <c r="HK227" s="27"/>
      <c r="HL227" s="27"/>
      <c r="HM227" s="27"/>
      <c r="HN227" s="27"/>
      <c r="HO227" s="27"/>
      <c r="HP227" s="27"/>
      <c r="HQ227" s="27"/>
      <c r="HR227" s="27"/>
      <c r="HS227" s="27"/>
      <c r="HT227" s="27"/>
      <c r="HU227" s="27"/>
      <c r="HV227" s="27"/>
      <c r="HW227" s="27"/>
      <c r="HX227" s="27"/>
      <c r="HY227" s="27"/>
      <c r="HZ227" s="27"/>
      <c r="IA227" s="27"/>
      <c r="IB227" s="27"/>
      <c r="IC227" s="27"/>
      <c r="ID227" s="27"/>
      <c r="IE227" s="27"/>
      <c r="IF227" s="27"/>
      <c r="IG227" s="27"/>
      <c r="IH227" s="27"/>
      <c r="II227" s="27"/>
      <c r="IJ227" s="27"/>
      <c r="IK227" s="27"/>
      <c r="IL227" s="27"/>
      <c r="IM227" s="27"/>
      <c r="IN227" s="27"/>
      <c r="IO227" s="27"/>
      <c r="IP227" s="27"/>
      <c r="IQ227" s="27"/>
      <c r="IR227" s="27"/>
    </row>
    <row r="228" spans="1:252" s="7" customFormat="1" ht="36" customHeight="1" x14ac:dyDescent="0.2">
      <c r="A228" s="21" t="s">
        <v>99</v>
      </c>
      <c r="B228" s="22" t="s">
        <v>100</v>
      </c>
      <c r="C228" s="29" t="s">
        <v>221</v>
      </c>
      <c r="D228" s="29" t="s">
        <v>222</v>
      </c>
      <c r="E228" s="28" t="s">
        <v>153</v>
      </c>
      <c r="F228" s="28" t="s">
        <v>223</v>
      </c>
      <c r="G228" s="29" t="s">
        <v>42</v>
      </c>
      <c r="H228" s="62" t="s">
        <v>136</v>
      </c>
      <c r="I228" s="63" t="s">
        <v>137</v>
      </c>
      <c r="J228" s="29" t="s">
        <v>51</v>
      </c>
      <c r="K228" s="61">
        <v>0</v>
      </c>
      <c r="L228" s="51">
        <v>51313</v>
      </c>
      <c r="M228" s="51">
        <v>0</v>
      </c>
      <c r="N228" s="51">
        <v>0</v>
      </c>
      <c r="O228" s="51">
        <f t="shared" si="8"/>
        <v>51313</v>
      </c>
      <c r="P228" s="51"/>
      <c r="Q228" s="51"/>
      <c r="R228" s="51"/>
      <c r="S228" s="51"/>
      <c r="T228" s="51"/>
      <c r="U228" s="51"/>
      <c r="V228" s="51">
        <v>51084.79</v>
      </c>
      <c r="W228" s="51">
        <v>51084.79</v>
      </c>
      <c r="X228" s="52">
        <v>51084.79</v>
      </c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  <c r="DO228" s="27"/>
      <c r="DP228" s="27"/>
      <c r="DQ228" s="27"/>
      <c r="DR228" s="27"/>
      <c r="DS228" s="27"/>
      <c r="DT228" s="27"/>
      <c r="DU228" s="27"/>
      <c r="DV228" s="27"/>
      <c r="DW228" s="27"/>
      <c r="DX228" s="27"/>
      <c r="DY228" s="27"/>
      <c r="DZ228" s="27"/>
      <c r="EA228" s="27"/>
      <c r="EB228" s="27"/>
      <c r="EC228" s="27"/>
      <c r="ED228" s="27"/>
      <c r="EE228" s="27"/>
      <c r="EF228" s="27"/>
      <c r="EG228" s="27"/>
      <c r="EH228" s="27"/>
      <c r="EI228" s="27"/>
      <c r="EJ228" s="27"/>
      <c r="EK228" s="27"/>
      <c r="EL228" s="27"/>
      <c r="EM228" s="27"/>
      <c r="EN228" s="27"/>
      <c r="EO228" s="27"/>
      <c r="EP228" s="27"/>
      <c r="EQ228" s="27"/>
      <c r="ER228" s="27"/>
      <c r="ES228" s="27"/>
      <c r="ET228" s="27"/>
      <c r="EU228" s="27"/>
      <c r="EV228" s="27"/>
      <c r="EW228" s="27"/>
      <c r="EX228" s="27"/>
      <c r="EY228" s="27"/>
      <c r="EZ228" s="27"/>
      <c r="FA228" s="27"/>
      <c r="FB228" s="27"/>
      <c r="FC228" s="27"/>
      <c r="FD228" s="27"/>
      <c r="FE228" s="27"/>
      <c r="FF228" s="27"/>
      <c r="FG228" s="27"/>
      <c r="FH228" s="27"/>
      <c r="FI228" s="27"/>
      <c r="FJ228" s="27"/>
      <c r="FK228" s="27"/>
      <c r="FL228" s="27"/>
      <c r="FM228" s="27"/>
      <c r="FN228" s="27"/>
      <c r="FO228" s="27"/>
      <c r="FP228" s="27"/>
      <c r="FQ228" s="27"/>
      <c r="FR228" s="27"/>
      <c r="FS228" s="27"/>
      <c r="FT228" s="27"/>
      <c r="FU228" s="27"/>
      <c r="FV228" s="27"/>
      <c r="FW228" s="27"/>
      <c r="FX228" s="27"/>
      <c r="FY228" s="27"/>
      <c r="FZ228" s="27"/>
      <c r="GA228" s="27"/>
      <c r="GB228" s="27"/>
      <c r="GC228" s="27"/>
      <c r="GD228" s="27"/>
      <c r="GE228" s="27"/>
      <c r="GF228" s="27"/>
      <c r="GG228" s="27"/>
      <c r="GH228" s="27"/>
      <c r="GI228" s="27"/>
      <c r="GJ228" s="27"/>
      <c r="GK228" s="27"/>
      <c r="GL228" s="27"/>
      <c r="GM228" s="27"/>
      <c r="GN228" s="27"/>
      <c r="GO228" s="27"/>
      <c r="GP228" s="27"/>
      <c r="GQ228" s="27"/>
      <c r="GR228" s="27"/>
      <c r="GS228" s="27"/>
      <c r="GT228" s="27"/>
      <c r="GU228" s="27"/>
      <c r="GV228" s="27"/>
      <c r="GW228" s="27"/>
      <c r="GX228" s="27"/>
      <c r="GY228" s="27"/>
      <c r="GZ228" s="27"/>
      <c r="HA228" s="27"/>
      <c r="HB228" s="27"/>
      <c r="HC228" s="27"/>
      <c r="HD228" s="27"/>
      <c r="HE228" s="27"/>
      <c r="HF228" s="27"/>
      <c r="HG228" s="27"/>
      <c r="HH228" s="27"/>
      <c r="HI228" s="27"/>
      <c r="HJ228" s="27"/>
      <c r="HK228" s="27"/>
      <c r="HL228" s="27"/>
      <c r="HM228" s="27"/>
      <c r="HN228" s="27"/>
      <c r="HO228" s="27"/>
      <c r="HP228" s="27"/>
      <c r="HQ228" s="27"/>
      <c r="HR228" s="27"/>
      <c r="HS228" s="27"/>
      <c r="HT228" s="27"/>
      <c r="HU228" s="27"/>
      <c r="HV228" s="27"/>
      <c r="HW228" s="27"/>
      <c r="HX228" s="27"/>
      <c r="HY228" s="27"/>
      <c r="HZ228" s="27"/>
      <c r="IA228" s="27"/>
      <c r="IB228" s="27"/>
      <c r="IC228" s="27"/>
      <c r="ID228" s="27"/>
      <c r="IE228" s="27"/>
      <c r="IF228" s="27"/>
      <c r="IG228" s="27"/>
      <c r="IH228" s="27"/>
      <c r="II228" s="27"/>
      <c r="IJ228" s="27"/>
      <c r="IK228" s="27"/>
      <c r="IL228" s="27"/>
      <c r="IM228" s="27"/>
      <c r="IN228" s="27"/>
      <c r="IO228" s="27"/>
      <c r="IP228" s="27"/>
      <c r="IQ228" s="27"/>
      <c r="IR228" s="27"/>
    </row>
    <row r="229" spans="1:252" s="7" customFormat="1" ht="36" customHeight="1" x14ac:dyDescent="0.2">
      <c r="A229" s="21" t="s">
        <v>99</v>
      </c>
      <c r="B229" s="22" t="s">
        <v>100</v>
      </c>
      <c r="C229" s="29" t="s">
        <v>224</v>
      </c>
      <c r="D229" s="29" t="s">
        <v>225</v>
      </c>
      <c r="E229" s="28" t="s">
        <v>153</v>
      </c>
      <c r="F229" s="28" t="s">
        <v>226</v>
      </c>
      <c r="G229" s="29" t="s">
        <v>42</v>
      </c>
      <c r="H229" s="29" t="s">
        <v>103</v>
      </c>
      <c r="I229" s="28" t="s">
        <v>104</v>
      </c>
      <c r="J229" s="29" t="s">
        <v>51</v>
      </c>
      <c r="K229" s="61">
        <v>1108512</v>
      </c>
      <c r="L229" s="51">
        <v>0</v>
      </c>
      <c r="M229" s="51">
        <v>0</v>
      </c>
      <c r="N229" s="51">
        <v>0</v>
      </c>
      <c r="O229" s="51">
        <f t="shared" si="8"/>
        <v>1108512</v>
      </c>
      <c r="P229" s="51"/>
      <c r="Q229" s="51"/>
      <c r="R229" s="51"/>
      <c r="S229" s="51"/>
      <c r="T229" s="51"/>
      <c r="U229" s="51"/>
      <c r="V229" s="51">
        <v>789330.27</v>
      </c>
      <c r="W229" s="51">
        <v>789330.27</v>
      </c>
      <c r="X229" s="52">
        <v>789330.27</v>
      </c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  <c r="DD229" s="27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  <c r="DT229" s="27"/>
      <c r="DU229" s="27"/>
      <c r="DV229" s="27"/>
      <c r="DW229" s="27"/>
      <c r="DX229" s="27"/>
      <c r="DY229" s="27"/>
      <c r="DZ229" s="27"/>
      <c r="EA229" s="27"/>
      <c r="EB229" s="27"/>
      <c r="EC229" s="27"/>
      <c r="ED229" s="27"/>
      <c r="EE229" s="27"/>
      <c r="EF229" s="27"/>
      <c r="EG229" s="27"/>
      <c r="EH229" s="27"/>
      <c r="EI229" s="27"/>
      <c r="EJ229" s="27"/>
      <c r="EK229" s="27"/>
      <c r="EL229" s="27"/>
      <c r="EM229" s="27"/>
      <c r="EN229" s="27"/>
      <c r="EO229" s="27"/>
      <c r="EP229" s="27"/>
      <c r="EQ229" s="27"/>
      <c r="ER229" s="27"/>
      <c r="ES229" s="27"/>
      <c r="ET229" s="27"/>
      <c r="EU229" s="27"/>
      <c r="EV229" s="27"/>
      <c r="EW229" s="27"/>
      <c r="EX229" s="27"/>
      <c r="EY229" s="27"/>
      <c r="EZ229" s="27"/>
      <c r="FA229" s="27"/>
      <c r="FB229" s="27"/>
      <c r="FC229" s="27"/>
      <c r="FD229" s="27"/>
      <c r="FE229" s="27"/>
      <c r="FF229" s="27"/>
      <c r="FG229" s="27"/>
      <c r="FH229" s="27"/>
      <c r="FI229" s="27"/>
      <c r="FJ229" s="27"/>
      <c r="FK229" s="27"/>
      <c r="FL229" s="27"/>
      <c r="FM229" s="27"/>
      <c r="FN229" s="27"/>
      <c r="FO229" s="27"/>
      <c r="FP229" s="27"/>
      <c r="FQ229" s="27"/>
      <c r="FR229" s="27"/>
      <c r="FS229" s="27"/>
      <c r="FT229" s="27"/>
      <c r="FU229" s="27"/>
      <c r="FV229" s="27"/>
      <c r="FW229" s="27"/>
      <c r="FX229" s="27"/>
      <c r="FY229" s="27"/>
      <c r="FZ229" s="27"/>
      <c r="GA229" s="27"/>
      <c r="GB229" s="27"/>
      <c r="GC229" s="27"/>
      <c r="GD229" s="27"/>
      <c r="GE229" s="27"/>
      <c r="GF229" s="27"/>
      <c r="GG229" s="27"/>
      <c r="GH229" s="27"/>
      <c r="GI229" s="27"/>
      <c r="GJ229" s="27"/>
      <c r="GK229" s="27"/>
      <c r="GL229" s="27"/>
      <c r="GM229" s="27"/>
      <c r="GN229" s="27"/>
      <c r="GO229" s="27"/>
      <c r="GP229" s="27"/>
      <c r="GQ229" s="27"/>
      <c r="GR229" s="27"/>
      <c r="GS229" s="27"/>
      <c r="GT229" s="27"/>
      <c r="GU229" s="27"/>
      <c r="GV229" s="27"/>
      <c r="GW229" s="27"/>
      <c r="GX229" s="27"/>
      <c r="GY229" s="27"/>
      <c r="GZ229" s="27"/>
      <c r="HA229" s="27"/>
      <c r="HB229" s="27"/>
      <c r="HC229" s="27"/>
      <c r="HD229" s="27"/>
      <c r="HE229" s="27"/>
      <c r="HF229" s="27"/>
      <c r="HG229" s="27"/>
      <c r="HH229" s="27"/>
      <c r="HI229" s="27"/>
      <c r="HJ229" s="27"/>
      <c r="HK229" s="27"/>
      <c r="HL229" s="27"/>
      <c r="HM229" s="27"/>
      <c r="HN229" s="27"/>
      <c r="HO229" s="27"/>
      <c r="HP229" s="27"/>
      <c r="HQ229" s="27"/>
      <c r="HR229" s="27"/>
      <c r="HS229" s="27"/>
      <c r="HT229" s="27"/>
      <c r="HU229" s="27"/>
      <c r="HV229" s="27"/>
      <c r="HW229" s="27"/>
      <c r="HX229" s="27"/>
      <c r="HY229" s="27"/>
      <c r="HZ229" s="27"/>
      <c r="IA229" s="27"/>
      <c r="IB229" s="27"/>
      <c r="IC229" s="27"/>
      <c r="ID229" s="27"/>
      <c r="IE229" s="27"/>
      <c r="IF229" s="27"/>
      <c r="IG229" s="27"/>
      <c r="IH229" s="27"/>
      <c r="II229" s="27"/>
      <c r="IJ229" s="27"/>
      <c r="IK229" s="27"/>
      <c r="IL229" s="27"/>
      <c r="IM229" s="27"/>
      <c r="IN229" s="27"/>
      <c r="IO229" s="27"/>
      <c r="IP229" s="27"/>
      <c r="IQ229" s="27"/>
      <c r="IR229" s="27"/>
    </row>
    <row r="230" spans="1:252" s="7" customFormat="1" ht="36" customHeight="1" x14ac:dyDescent="0.2">
      <c r="A230" s="21" t="s">
        <v>99</v>
      </c>
      <c r="B230" s="22" t="s">
        <v>100</v>
      </c>
      <c r="C230" s="29" t="s">
        <v>77</v>
      </c>
      <c r="D230" s="29" t="s">
        <v>227</v>
      </c>
      <c r="E230" s="28" t="s">
        <v>49</v>
      </c>
      <c r="F230" s="28" t="s">
        <v>228</v>
      </c>
      <c r="G230" s="29" t="s">
        <v>42</v>
      </c>
      <c r="H230" s="29" t="s">
        <v>43</v>
      </c>
      <c r="I230" s="28" t="s">
        <v>44</v>
      </c>
      <c r="J230" s="29" t="s">
        <v>128</v>
      </c>
      <c r="K230" s="61">
        <v>20000</v>
      </c>
      <c r="L230" s="51">
        <v>-20000</v>
      </c>
      <c r="M230" s="51">
        <v>0</v>
      </c>
      <c r="N230" s="51">
        <v>0</v>
      </c>
      <c r="O230" s="51">
        <f t="shared" si="8"/>
        <v>0</v>
      </c>
      <c r="P230" s="51"/>
      <c r="Q230" s="51"/>
      <c r="R230" s="51"/>
      <c r="S230" s="51"/>
      <c r="T230" s="51"/>
      <c r="U230" s="51"/>
      <c r="V230" s="51">
        <v>0</v>
      </c>
      <c r="W230" s="51">
        <v>0</v>
      </c>
      <c r="X230" s="52">
        <v>0</v>
      </c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  <c r="DT230" s="27"/>
      <c r="DU230" s="27"/>
      <c r="DV230" s="27"/>
      <c r="DW230" s="27"/>
      <c r="DX230" s="27"/>
      <c r="DY230" s="27"/>
      <c r="DZ230" s="27"/>
      <c r="EA230" s="27"/>
      <c r="EB230" s="27"/>
      <c r="EC230" s="27"/>
      <c r="ED230" s="27"/>
      <c r="EE230" s="27"/>
      <c r="EF230" s="27"/>
      <c r="EG230" s="27"/>
      <c r="EH230" s="27"/>
      <c r="EI230" s="27"/>
      <c r="EJ230" s="27"/>
      <c r="EK230" s="27"/>
      <c r="EL230" s="27"/>
      <c r="EM230" s="27"/>
      <c r="EN230" s="27"/>
      <c r="EO230" s="27"/>
      <c r="EP230" s="27"/>
      <c r="EQ230" s="27"/>
      <c r="ER230" s="27"/>
      <c r="ES230" s="27"/>
      <c r="ET230" s="27"/>
      <c r="EU230" s="27"/>
      <c r="EV230" s="27"/>
      <c r="EW230" s="27"/>
      <c r="EX230" s="27"/>
      <c r="EY230" s="27"/>
      <c r="EZ230" s="27"/>
      <c r="FA230" s="27"/>
      <c r="FB230" s="27"/>
      <c r="FC230" s="27"/>
      <c r="FD230" s="27"/>
      <c r="FE230" s="27"/>
      <c r="FF230" s="27"/>
      <c r="FG230" s="27"/>
      <c r="FH230" s="27"/>
      <c r="FI230" s="27"/>
      <c r="FJ230" s="27"/>
      <c r="FK230" s="27"/>
      <c r="FL230" s="27"/>
      <c r="FM230" s="27"/>
      <c r="FN230" s="27"/>
      <c r="FO230" s="27"/>
      <c r="FP230" s="27"/>
      <c r="FQ230" s="27"/>
      <c r="FR230" s="27"/>
      <c r="FS230" s="27"/>
      <c r="FT230" s="27"/>
      <c r="FU230" s="27"/>
      <c r="FV230" s="27"/>
      <c r="FW230" s="27"/>
      <c r="FX230" s="27"/>
      <c r="FY230" s="27"/>
      <c r="FZ230" s="27"/>
      <c r="GA230" s="27"/>
      <c r="GB230" s="27"/>
      <c r="GC230" s="27"/>
      <c r="GD230" s="27"/>
      <c r="GE230" s="27"/>
      <c r="GF230" s="27"/>
      <c r="GG230" s="27"/>
      <c r="GH230" s="27"/>
      <c r="GI230" s="27"/>
      <c r="GJ230" s="27"/>
      <c r="GK230" s="27"/>
      <c r="GL230" s="27"/>
      <c r="GM230" s="27"/>
      <c r="GN230" s="27"/>
      <c r="GO230" s="27"/>
      <c r="GP230" s="27"/>
      <c r="GQ230" s="27"/>
      <c r="GR230" s="27"/>
      <c r="GS230" s="27"/>
      <c r="GT230" s="27"/>
      <c r="GU230" s="27"/>
      <c r="GV230" s="27"/>
      <c r="GW230" s="27"/>
      <c r="GX230" s="27"/>
      <c r="GY230" s="27"/>
      <c r="GZ230" s="27"/>
      <c r="HA230" s="27"/>
      <c r="HB230" s="27"/>
      <c r="HC230" s="27"/>
      <c r="HD230" s="27"/>
      <c r="HE230" s="27"/>
      <c r="HF230" s="27"/>
      <c r="HG230" s="27"/>
      <c r="HH230" s="27"/>
      <c r="HI230" s="27"/>
      <c r="HJ230" s="27"/>
      <c r="HK230" s="27"/>
      <c r="HL230" s="27"/>
      <c r="HM230" s="27"/>
      <c r="HN230" s="27"/>
      <c r="HO230" s="27"/>
      <c r="HP230" s="27"/>
      <c r="HQ230" s="27"/>
      <c r="HR230" s="27"/>
      <c r="HS230" s="27"/>
      <c r="HT230" s="27"/>
      <c r="HU230" s="27"/>
      <c r="HV230" s="27"/>
      <c r="HW230" s="27"/>
      <c r="HX230" s="27"/>
      <c r="HY230" s="27"/>
      <c r="HZ230" s="27"/>
      <c r="IA230" s="27"/>
      <c r="IB230" s="27"/>
      <c r="IC230" s="27"/>
      <c r="ID230" s="27"/>
      <c r="IE230" s="27"/>
      <c r="IF230" s="27"/>
      <c r="IG230" s="27"/>
      <c r="IH230" s="27"/>
      <c r="II230" s="27"/>
      <c r="IJ230" s="27"/>
      <c r="IK230" s="27"/>
      <c r="IL230" s="27"/>
      <c r="IM230" s="27"/>
      <c r="IN230" s="27"/>
      <c r="IO230" s="27"/>
      <c r="IP230" s="27"/>
      <c r="IQ230" s="27"/>
      <c r="IR230" s="27"/>
    </row>
    <row r="231" spans="1:252" s="7" customFormat="1" ht="36" customHeight="1" x14ac:dyDescent="0.2">
      <c r="A231" s="21" t="s">
        <v>99</v>
      </c>
      <c r="B231" s="22" t="s">
        <v>100</v>
      </c>
      <c r="C231" s="29" t="s">
        <v>77</v>
      </c>
      <c r="D231" s="29" t="s">
        <v>227</v>
      </c>
      <c r="E231" s="28" t="s">
        <v>49</v>
      </c>
      <c r="F231" s="28" t="s">
        <v>228</v>
      </c>
      <c r="G231" s="29" t="s">
        <v>42</v>
      </c>
      <c r="H231" s="29" t="s">
        <v>103</v>
      </c>
      <c r="I231" s="28" t="s">
        <v>104</v>
      </c>
      <c r="J231" s="29" t="s">
        <v>51</v>
      </c>
      <c r="K231" s="61">
        <v>175000</v>
      </c>
      <c r="L231" s="51">
        <v>0</v>
      </c>
      <c r="M231" s="51">
        <v>0</v>
      </c>
      <c r="N231" s="51">
        <v>0</v>
      </c>
      <c r="O231" s="51">
        <f t="shared" si="8"/>
        <v>175000</v>
      </c>
      <c r="P231" s="51"/>
      <c r="Q231" s="51"/>
      <c r="R231" s="51"/>
      <c r="S231" s="51"/>
      <c r="T231" s="51"/>
      <c r="U231" s="51"/>
      <c r="V231" s="51">
        <v>125371.95</v>
      </c>
      <c r="W231" s="51">
        <v>125371.95</v>
      </c>
      <c r="X231" s="52">
        <v>125371.95</v>
      </c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  <c r="DT231" s="27"/>
      <c r="DU231" s="27"/>
      <c r="DV231" s="27"/>
      <c r="DW231" s="27"/>
      <c r="DX231" s="27"/>
      <c r="DY231" s="27"/>
      <c r="DZ231" s="27"/>
      <c r="EA231" s="27"/>
      <c r="EB231" s="27"/>
      <c r="EC231" s="27"/>
      <c r="ED231" s="27"/>
      <c r="EE231" s="27"/>
      <c r="EF231" s="27"/>
      <c r="EG231" s="27"/>
      <c r="EH231" s="27"/>
      <c r="EI231" s="27"/>
      <c r="EJ231" s="27"/>
      <c r="EK231" s="27"/>
      <c r="EL231" s="27"/>
      <c r="EM231" s="27"/>
      <c r="EN231" s="27"/>
      <c r="EO231" s="27"/>
      <c r="EP231" s="27"/>
      <c r="EQ231" s="27"/>
      <c r="ER231" s="27"/>
      <c r="ES231" s="27"/>
      <c r="ET231" s="27"/>
      <c r="EU231" s="27"/>
      <c r="EV231" s="27"/>
      <c r="EW231" s="27"/>
      <c r="EX231" s="27"/>
      <c r="EY231" s="27"/>
      <c r="EZ231" s="27"/>
      <c r="FA231" s="27"/>
      <c r="FB231" s="27"/>
      <c r="FC231" s="27"/>
      <c r="FD231" s="27"/>
      <c r="FE231" s="27"/>
      <c r="FF231" s="27"/>
      <c r="FG231" s="27"/>
      <c r="FH231" s="27"/>
      <c r="FI231" s="27"/>
      <c r="FJ231" s="27"/>
      <c r="FK231" s="27"/>
      <c r="FL231" s="27"/>
      <c r="FM231" s="27"/>
      <c r="FN231" s="27"/>
      <c r="FO231" s="27"/>
      <c r="FP231" s="27"/>
      <c r="FQ231" s="27"/>
      <c r="FR231" s="27"/>
      <c r="FS231" s="27"/>
      <c r="FT231" s="27"/>
      <c r="FU231" s="27"/>
      <c r="FV231" s="27"/>
      <c r="FW231" s="27"/>
      <c r="FX231" s="27"/>
      <c r="FY231" s="27"/>
      <c r="FZ231" s="27"/>
      <c r="GA231" s="27"/>
      <c r="GB231" s="27"/>
      <c r="GC231" s="27"/>
      <c r="GD231" s="27"/>
      <c r="GE231" s="27"/>
      <c r="GF231" s="27"/>
      <c r="GG231" s="27"/>
      <c r="GH231" s="27"/>
      <c r="GI231" s="27"/>
      <c r="GJ231" s="27"/>
      <c r="GK231" s="27"/>
      <c r="GL231" s="27"/>
      <c r="GM231" s="27"/>
      <c r="GN231" s="27"/>
      <c r="GO231" s="27"/>
      <c r="GP231" s="27"/>
      <c r="GQ231" s="27"/>
      <c r="GR231" s="27"/>
      <c r="GS231" s="27"/>
      <c r="GT231" s="27"/>
      <c r="GU231" s="27"/>
      <c r="GV231" s="27"/>
      <c r="GW231" s="27"/>
      <c r="GX231" s="27"/>
      <c r="GY231" s="27"/>
      <c r="GZ231" s="27"/>
      <c r="HA231" s="27"/>
      <c r="HB231" s="27"/>
      <c r="HC231" s="27"/>
      <c r="HD231" s="27"/>
      <c r="HE231" s="27"/>
      <c r="HF231" s="27"/>
      <c r="HG231" s="27"/>
      <c r="HH231" s="27"/>
      <c r="HI231" s="27"/>
      <c r="HJ231" s="27"/>
      <c r="HK231" s="27"/>
      <c r="HL231" s="27"/>
      <c r="HM231" s="27"/>
      <c r="HN231" s="27"/>
      <c r="HO231" s="27"/>
      <c r="HP231" s="27"/>
      <c r="HQ231" s="27"/>
      <c r="HR231" s="27"/>
      <c r="HS231" s="27"/>
      <c r="HT231" s="27"/>
      <c r="HU231" s="27"/>
      <c r="HV231" s="27"/>
      <c r="HW231" s="27"/>
      <c r="HX231" s="27"/>
      <c r="HY231" s="27"/>
      <c r="HZ231" s="27"/>
      <c r="IA231" s="27"/>
      <c r="IB231" s="27"/>
      <c r="IC231" s="27"/>
      <c r="ID231" s="27"/>
      <c r="IE231" s="27"/>
      <c r="IF231" s="27"/>
      <c r="IG231" s="27"/>
      <c r="IH231" s="27"/>
      <c r="II231" s="27"/>
      <c r="IJ231" s="27"/>
      <c r="IK231" s="27"/>
      <c r="IL231" s="27"/>
      <c r="IM231" s="27"/>
      <c r="IN231" s="27"/>
      <c r="IO231" s="27"/>
      <c r="IP231" s="27"/>
      <c r="IQ231" s="27"/>
      <c r="IR231" s="27"/>
    </row>
    <row r="232" spans="1:252" s="7" customFormat="1" ht="36" customHeight="1" x14ac:dyDescent="0.2">
      <c r="A232" s="21" t="s">
        <v>99</v>
      </c>
      <c r="B232" s="22" t="s">
        <v>100</v>
      </c>
      <c r="C232" s="29" t="s">
        <v>77</v>
      </c>
      <c r="D232" s="29" t="s">
        <v>227</v>
      </c>
      <c r="E232" s="28" t="s">
        <v>49</v>
      </c>
      <c r="F232" s="28" t="s">
        <v>228</v>
      </c>
      <c r="G232" s="29" t="s">
        <v>42</v>
      </c>
      <c r="H232" s="62" t="s">
        <v>56</v>
      </c>
      <c r="I232" s="65" t="s">
        <v>57</v>
      </c>
      <c r="J232" s="29" t="s">
        <v>51</v>
      </c>
      <c r="K232" s="61">
        <v>0</v>
      </c>
      <c r="L232" s="51">
        <v>105597</v>
      </c>
      <c r="M232" s="51">
        <v>0</v>
      </c>
      <c r="N232" s="51">
        <v>0</v>
      </c>
      <c r="O232" s="51">
        <f t="shared" si="8"/>
        <v>105597</v>
      </c>
      <c r="P232" s="51"/>
      <c r="Q232" s="51"/>
      <c r="R232" s="51"/>
      <c r="S232" s="51"/>
      <c r="T232" s="51"/>
      <c r="U232" s="51"/>
      <c r="V232" s="51">
        <v>6153.98</v>
      </c>
      <c r="W232" s="51">
        <v>6153.98</v>
      </c>
      <c r="X232" s="52">
        <v>6153.98</v>
      </c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  <c r="DT232" s="27"/>
      <c r="DU232" s="27"/>
      <c r="DV232" s="27"/>
      <c r="DW232" s="27"/>
      <c r="DX232" s="27"/>
      <c r="DY232" s="27"/>
      <c r="DZ232" s="27"/>
      <c r="EA232" s="27"/>
      <c r="EB232" s="27"/>
      <c r="EC232" s="27"/>
      <c r="ED232" s="27"/>
      <c r="EE232" s="27"/>
      <c r="EF232" s="27"/>
      <c r="EG232" s="27"/>
      <c r="EH232" s="27"/>
      <c r="EI232" s="27"/>
      <c r="EJ232" s="27"/>
      <c r="EK232" s="27"/>
      <c r="EL232" s="27"/>
      <c r="EM232" s="27"/>
      <c r="EN232" s="27"/>
      <c r="EO232" s="27"/>
      <c r="EP232" s="27"/>
      <c r="EQ232" s="27"/>
      <c r="ER232" s="27"/>
      <c r="ES232" s="27"/>
      <c r="ET232" s="27"/>
      <c r="EU232" s="27"/>
      <c r="EV232" s="27"/>
      <c r="EW232" s="27"/>
      <c r="EX232" s="27"/>
      <c r="EY232" s="27"/>
      <c r="EZ232" s="27"/>
      <c r="FA232" s="27"/>
      <c r="FB232" s="27"/>
      <c r="FC232" s="27"/>
      <c r="FD232" s="27"/>
      <c r="FE232" s="27"/>
      <c r="FF232" s="27"/>
      <c r="FG232" s="27"/>
      <c r="FH232" s="27"/>
      <c r="FI232" s="27"/>
      <c r="FJ232" s="27"/>
      <c r="FK232" s="27"/>
      <c r="FL232" s="27"/>
      <c r="FM232" s="27"/>
      <c r="FN232" s="27"/>
      <c r="FO232" s="27"/>
      <c r="FP232" s="27"/>
      <c r="FQ232" s="27"/>
      <c r="FR232" s="27"/>
      <c r="FS232" s="27"/>
      <c r="FT232" s="27"/>
      <c r="FU232" s="27"/>
      <c r="FV232" s="27"/>
      <c r="FW232" s="27"/>
      <c r="FX232" s="27"/>
      <c r="FY232" s="27"/>
      <c r="FZ232" s="27"/>
      <c r="GA232" s="27"/>
      <c r="GB232" s="27"/>
      <c r="GC232" s="27"/>
      <c r="GD232" s="27"/>
      <c r="GE232" s="27"/>
      <c r="GF232" s="27"/>
      <c r="GG232" s="27"/>
      <c r="GH232" s="27"/>
      <c r="GI232" s="27"/>
      <c r="GJ232" s="27"/>
      <c r="GK232" s="27"/>
      <c r="GL232" s="27"/>
      <c r="GM232" s="27"/>
      <c r="GN232" s="27"/>
      <c r="GO232" s="27"/>
      <c r="GP232" s="27"/>
      <c r="GQ232" s="27"/>
      <c r="GR232" s="27"/>
      <c r="GS232" s="27"/>
      <c r="GT232" s="27"/>
      <c r="GU232" s="27"/>
      <c r="GV232" s="27"/>
      <c r="GW232" s="27"/>
      <c r="GX232" s="27"/>
      <c r="GY232" s="27"/>
      <c r="GZ232" s="27"/>
      <c r="HA232" s="27"/>
      <c r="HB232" s="27"/>
      <c r="HC232" s="27"/>
      <c r="HD232" s="27"/>
      <c r="HE232" s="27"/>
      <c r="HF232" s="27"/>
      <c r="HG232" s="27"/>
      <c r="HH232" s="27"/>
      <c r="HI232" s="27"/>
      <c r="HJ232" s="27"/>
      <c r="HK232" s="27"/>
      <c r="HL232" s="27"/>
      <c r="HM232" s="27"/>
      <c r="HN232" s="27"/>
      <c r="HO232" s="27"/>
      <c r="HP232" s="27"/>
      <c r="HQ232" s="27"/>
      <c r="HR232" s="27"/>
      <c r="HS232" s="27"/>
      <c r="HT232" s="27"/>
      <c r="HU232" s="27"/>
      <c r="HV232" s="27"/>
      <c r="HW232" s="27"/>
      <c r="HX232" s="27"/>
      <c r="HY232" s="27"/>
      <c r="HZ232" s="27"/>
      <c r="IA232" s="27"/>
      <c r="IB232" s="27"/>
      <c r="IC232" s="27"/>
      <c r="ID232" s="27"/>
      <c r="IE232" s="27"/>
      <c r="IF232" s="27"/>
      <c r="IG232" s="27"/>
      <c r="IH232" s="27"/>
      <c r="II232" s="27"/>
      <c r="IJ232" s="27"/>
      <c r="IK232" s="27"/>
      <c r="IL232" s="27"/>
      <c r="IM232" s="27"/>
      <c r="IN232" s="27"/>
      <c r="IO232" s="27"/>
      <c r="IP232" s="27"/>
      <c r="IQ232" s="27"/>
      <c r="IR232" s="27"/>
    </row>
    <row r="233" spans="1:252" s="67" customFormat="1" ht="21" customHeight="1" thickBot="1" x14ac:dyDescent="0.25">
      <c r="A233" s="118" t="s">
        <v>229</v>
      </c>
      <c r="B233" s="119"/>
      <c r="C233" s="119"/>
      <c r="D233" s="119"/>
      <c r="E233" s="119"/>
      <c r="F233" s="119"/>
      <c r="G233" s="119"/>
      <c r="H233" s="119"/>
      <c r="I233" s="119"/>
      <c r="J233" s="120"/>
      <c r="K233" s="56">
        <f>SUM(K90:K232)</f>
        <v>119349425</v>
      </c>
      <c r="L233" s="56">
        <f t="shared" ref="L233:X233" si="10">SUM(L90:L232)</f>
        <v>32620182.169999998</v>
      </c>
      <c r="M233" s="56">
        <f t="shared" si="10"/>
        <v>0</v>
      </c>
      <c r="N233" s="56">
        <f t="shared" si="10"/>
        <v>-3665904.54</v>
      </c>
      <c r="O233" s="56">
        <f t="shared" si="10"/>
        <v>148303702.63</v>
      </c>
      <c r="P233" s="56">
        <f t="shared" si="10"/>
        <v>85426482.839999974</v>
      </c>
      <c r="Q233" s="56">
        <f t="shared" si="10"/>
        <v>85426482.839999974</v>
      </c>
      <c r="R233" s="56">
        <f t="shared" si="10"/>
        <v>70382553.699999988</v>
      </c>
      <c r="S233" s="56">
        <f t="shared" si="10"/>
        <v>12370872.489999998</v>
      </c>
      <c r="T233" s="56">
        <f t="shared" si="10"/>
        <v>12370872.489999998</v>
      </c>
      <c r="U233" s="56">
        <f t="shared" si="10"/>
        <v>11403101.780000001</v>
      </c>
      <c r="V233" s="56">
        <f t="shared" si="10"/>
        <v>33336745.100000005</v>
      </c>
      <c r="W233" s="56">
        <f t="shared" si="10"/>
        <v>33336745.100000005</v>
      </c>
      <c r="X233" s="57">
        <f t="shared" si="10"/>
        <v>31720954.310000002</v>
      </c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66"/>
      <c r="CS233" s="66"/>
      <c r="CT233" s="66"/>
      <c r="CU233" s="66"/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66"/>
      <c r="IC233" s="66"/>
      <c r="ID233" s="66"/>
      <c r="IE233" s="66"/>
      <c r="IF233" s="66"/>
      <c r="IG233" s="66"/>
      <c r="IH233" s="66"/>
      <c r="II233" s="66"/>
      <c r="IJ233" s="66"/>
      <c r="IK233" s="66"/>
      <c r="IL233" s="66"/>
      <c r="IM233" s="66"/>
      <c r="IN233" s="66"/>
      <c r="IO233" s="66"/>
      <c r="IP233" s="66"/>
      <c r="IQ233" s="66"/>
      <c r="IR233" s="66"/>
    </row>
    <row r="234" spans="1:252" s="67" customFormat="1" ht="21" customHeight="1" thickBot="1" x14ac:dyDescent="0.25">
      <c r="A234" s="106" t="s">
        <v>230</v>
      </c>
      <c r="B234" s="107"/>
      <c r="C234" s="107"/>
      <c r="D234" s="107"/>
      <c r="E234" s="107"/>
      <c r="F234" s="107"/>
      <c r="G234" s="107"/>
      <c r="H234" s="107"/>
      <c r="I234" s="107"/>
      <c r="J234" s="108"/>
      <c r="K234" s="68">
        <f t="shared" ref="K234:X234" si="11">K89+K233</f>
        <v>129289320</v>
      </c>
      <c r="L234" s="68">
        <f t="shared" si="11"/>
        <v>39166875.269999996</v>
      </c>
      <c r="M234" s="68">
        <f t="shared" si="11"/>
        <v>0</v>
      </c>
      <c r="N234" s="68">
        <f t="shared" si="11"/>
        <v>-14571535.140000001</v>
      </c>
      <c r="O234" s="68">
        <f t="shared" si="11"/>
        <v>153884660.13</v>
      </c>
      <c r="P234" s="68">
        <f t="shared" si="11"/>
        <v>85426482.839999974</v>
      </c>
      <c r="Q234" s="68">
        <f t="shared" si="11"/>
        <v>85426482.839999974</v>
      </c>
      <c r="R234" s="68">
        <f t="shared" si="11"/>
        <v>70382553.699999988</v>
      </c>
      <c r="S234" s="68">
        <f t="shared" si="11"/>
        <v>12370872.489999998</v>
      </c>
      <c r="T234" s="68">
        <f t="shared" si="11"/>
        <v>12370872.489999998</v>
      </c>
      <c r="U234" s="68">
        <f t="shared" si="11"/>
        <v>11403101.780000001</v>
      </c>
      <c r="V234" s="68">
        <f t="shared" si="11"/>
        <v>34307542.130000003</v>
      </c>
      <c r="W234" s="68">
        <f t="shared" si="11"/>
        <v>34307542.130000003</v>
      </c>
      <c r="X234" s="69">
        <f t="shared" si="11"/>
        <v>32236501.340000004</v>
      </c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66"/>
      <c r="CS234" s="66"/>
      <c r="CT234" s="66"/>
      <c r="CU234" s="66"/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66"/>
      <c r="IC234" s="66"/>
      <c r="ID234" s="66"/>
      <c r="IE234" s="66"/>
      <c r="IF234" s="66"/>
      <c r="IG234" s="66"/>
      <c r="IH234" s="66"/>
      <c r="II234" s="66"/>
      <c r="IJ234" s="66"/>
      <c r="IK234" s="66"/>
      <c r="IL234" s="66"/>
      <c r="IM234" s="66"/>
      <c r="IN234" s="66"/>
      <c r="IO234" s="66"/>
      <c r="IP234" s="66"/>
      <c r="IQ234" s="66"/>
      <c r="IR234" s="66"/>
    </row>
    <row r="235" spans="1:252" s="67" customFormat="1" ht="12" customHeight="1" thickBot="1" x14ac:dyDescent="0.25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66"/>
      <c r="CS235" s="66"/>
      <c r="CT235" s="66"/>
      <c r="CU235" s="66"/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66"/>
      <c r="IC235" s="66"/>
      <c r="ID235" s="66"/>
      <c r="IE235" s="66"/>
      <c r="IF235" s="66"/>
      <c r="IG235" s="66"/>
      <c r="IH235" s="66"/>
      <c r="II235" s="66"/>
      <c r="IJ235" s="66"/>
      <c r="IK235" s="66"/>
      <c r="IL235" s="66"/>
      <c r="IM235" s="66"/>
      <c r="IN235" s="66"/>
      <c r="IO235" s="66"/>
      <c r="IP235" s="66"/>
      <c r="IQ235" s="66"/>
      <c r="IR235" s="66"/>
    </row>
    <row r="236" spans="1:252" s="67" customFormat="1" ht="24" customHeight="1" thickBot="1" x14ac:dyDescent="0.25">
      <c r="A236" s="106" t="s">
        <v>231</v>
      </c>
      <c r="B236" s="107"/>
      <c r="C236" s="107"/>
      <c r="D236" s="107"/>
      <c r="E236" s="107"/>
      <c r="F236" s="107"/>
      <c r="G236" s="107"/>
      <c r="H236" s="107"/>
      <c r="I236" s="107"/>
      <c r="J236" s="108"/>
      <c r="K236" s="68">
        <f t="shared" ref="K236:X236" si="12">K62+K89</f>
        <v>1003728029</v>
      </c>
      <c r="L236" s="68">
        <f t="shared" si="12"/>
        <v>46697720.099999994</v>
      </c>
      <c r="M236" s="68">
        <f t="shared" si="12"/>
        <v>0</v>
      </c>
      <c r="N236" s="68">
        <f t="shared" si="12"/>
        <v>-13226263.5</v>
      </c>
      <c r="O236" s="68">
        <f t="shared" si="12"/>
        <v>1037199485.5999999</v>
      </c>
      <c r="P236" s="68">
        <f t="shared" si="12"/>
        <v>731232917.23999989</v>
      </c>
      <c r="Q236" s="68">
        <f t="shared" si="12"/>
        <v>731232917.23999989</v>
      </c>
      <c r="R236" s="68">
        <f t="shared" si="12"/>
        <v>722804346.39999998</v>
      </c>
      <c r="S236" s="68">
        <f t="shared" si="12"/>
        <v>97010592.329999998</v>
      </c>
      <c r="T236" s="68">
        <f t="shared" si="12"/>
        <v>97010592.329999998</v>
      </c>
      <c r="U236" s="68">
        <f t="shared" si="12"/>
        <v>96079076.709999993</v>
      </c>
      <c r="V236" s="68">
        <f t="shared" si="12"/>
        <v>188515991.94</v>
      </c>
      <c r="W236" s="68">
        <f t="shared" si="12"/>
        <v>188515991.94</v>
      </c>
      <c r="X236" s="69">
        <f t="shared" si="12"/>
        <v>185457509.28999999</v>
      </c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66"/>
      <c r="IC236" s="66"/>
      <c r="ID236" s="66"/>
      <c r="IE236" s="66"/>
      <c r="IF236" s="66"/>
      <c r="IG236" s="66"/>
      <c r="IH236" s="66"/>
      <c r="II236" s="66"/>
      <c r="IJ236" s="66"/>
      <c r="IK236" s="66"/>
      <c r="IL236" s="66"/>
      <c r="IM236" s="66"/>
      <c r="IN236" s="66"/>
      <c r="IO236" s="66"/>
      <c r="IP236" s="66"/>
      <c r="IQ236" s="66"/>
      <c r="IR236" s="66"/>
    </row>
    <row r="237" spans="1:252" s="67" customFormat="1" ht="24" customHeight="1" thickBot="1" x14ac:dyDescent="0.25">
      <c r="A237" s="106" t="s">
        <v>232</v>
      </c>
      <c r="B237" s="107"/>
      <c r="C237" s="107"/>
      <c r="D237" s="107"/>
      <c r="E237" s="107"/>
      <c r="F237" s="107"/>
      <c r="G237" s="107"/>
      <c r="H237" s="107"/>
      <c r="I237" s="107"/>
      <c r="J237" s="108"/>
      <c r="K237" s="68">
        <f t="shared" ref="K237:X237" si="13">K80+K233</f>
        <v>165691262</v>
      </c>
      <c r="L237" s="68">
        <f t="shared" si="13"/>
        <v>38915182.170000002</v>
      </c>
      <c r="M237" s="68">
        <f t="shared" si="13"/>
        <v>0</v>
      </c>
      <c r="N237" s="68">
        <f t="shared" si="13"/>
        <v>-3665904.54</v>
      </c>
      <c r="O237" s="68">
        <f t="shared" si="13"/>
        <v>200940539.63</v>
      </c>
      <c r="P237" s="68">
        <f t="shared" si="13"/>
        <v>122794009.02999997</v>
      </c>
      <c r="Q237" s="68">
        <f t="shared" si="13"/>
        <v>122794009.02999997</v>
      </c>
      <c r="R237" s="68">
        <f t="shared" si="13"/>
        <v>107433563.88999999</v>
      </c>
      <c r="S237" s="68">
        <f t="shared" si="13"/>
        <v>14483920.069999998</v>
      </c>
      <c r="T237" s="68">
        <f t="shared" si="13"/>
        <v>14483920.069999998</v>
      </c>
      <c r="U237" s="68">
        <f t="shared" si="13"/>
        <v>13408581.360000001</v>
      </c>
      <c r="V237" s="68">
        <f t="shared" si="13"/>
        <v>40735889.130000003</v>
      </c>
      <c r="W237" s="68">
        <f t="shared" si="13"/>
        <v>40735889.130000003</v>
      </c>
      <c r="X237" s="69">
        <f t="shared" si="13"/>
        <v>38691168.340000004</v>
      </c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6"/>
      <c r="CE237" s="66"/>
      <c r="CF237" s="66"/>
      <c r="CG237" s="66"/>
      <c r="CH237" s="66"/>
      <c r="CI237" s="66"/>
      <c r="CJ237" s="66"/>
      <c r="CK237" s="66"/>
      <c r="CL237" s="66"/>
      <c r="CM237" s="66"/>
      <c r="CN237" s="66"/>
      <c r="CO237" s="66"/>
      <c r="CP237" s="66"/>
      <c r="CQ237" s="66"/>
      <c r="CR237" s="66"/>
      <c r="CS237" s="66"/>
      <c r="CT237" s="66"/>
      <c r="CU237" s="66"/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66"/>
      <c r="IC237" s="66"/>
      <c r="ID237" s="66"/>
      <c r="IE237" s="66"/>
      <c r="IF237" s="66"/>
      <c r="IG237" s="66"/>
      <c r="IH237" s="66"/>
      <c r="II237" s="66"/>
      <c r="IJ237" s="66"/>
      <c r="IK237" s="66"/>
      <c r="IL237" s="66"/>
      <c r="IM237" s="66"/>
      <c r="IN237" s="66"/>
      <c r="IO237" s="66"/>
      <c r="IP237" s="66"/>
      <c r="IQ237" s="66"/>
      <c r="IR237" s="66"/>
    </row>
    <row r="238" spans="1:252" s="7" customFormat="1" ht="24" customHeight="1" thickBot="1" x14ac:dyDescent="0.25">
      <c r="A238" s="128" t="s">
        <v>233</v>
      </c>
      <c r="B238" s="129"/>
      <c r="C238" s="129"/>
      <c r="D238" s="129"/>
      <c r="E238" s="129"/>
      <c r="F238" s="129"/>
      <c r="G238" s="129"/>
      <c r="H238" s="129"/>
      <c r="I238" s="129"/>
      <c r="J238" s="130"/>
      <c r="K238" s="72">
        <f t="shared" ref="K238:X238" si="14">SUM(K236:K237)</f>
        <v>1169419291</v>
      </c>
      <c r="L238" s="72">
        <f t="shared" si="14"/>
        <v>85612902.269999996</v>
      </c>
      <c r="M238" s="72">
        <f t="shared" si="14"/>
        <v>0</v>
      </c>
      <c r="N238" s="72">
        <f t="shared" si="14"/>
        <v>-16892168.039999999</v>
      </c>
      <c r="O238" s="72">
        <f t="shared" si="14"/>
        <v>1238140025.23</v>
      </c>
      <c r="P238" s="72">
        <f t="shared" si="14"/>
        <v>854026926.26999986</v>
      </c>
      <c r="Q238" s="72">
        <f t="shared" si="14"/>
        <v>854026926.26999986</v>
      </c>
      <c r="R238" s="72">
        <f t="shared" si="14"/>
        <v>830237910.28999996</v>
      </c>
      <c r="S238" s="72">
        <f t="shared" si="14"/>
        <v>111494512.39999999</v>
      </c>
      <c r="T238" s="72">
        <f t="shared" si="14"/>
        <v>111494512.39999999</v>
      </c>
      <c r="U238" s="72">
        <f t="shared" si="14"/>
        <v>109487658.06999999</v>
      </c>
      <c r="V238" s="72">
        <f t="shared" si="14"/>
        <v>229251881.06999999</v>
      </c>
      <c r="W238" s="72">
        <f t="shared" si="14"/>
        <v>229251881.06999999</v>
      </c>
      <c r="X238" s="73">
        <f t="shared" si="14"/>
        <v>224148677.63</v>
      </c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</row>
    <row r="239" spans="1:252" s="7" customFormat="1" x14ac:dyDescent="0.2">
      <c r="A239" s="5"/>
      <c r="B239" s="4" t="s">
        <v>234</v>
      </c>
      <c r="C239" s="5"/>
      <c r="D239" s="5"/>
      <c r="E239" s="4"/>
      <c r="F239" s="4"/>
      <c r="G239" s="5"/>
      <c r="H239" s="6"/>
      <c r="I239" s="4"/>
      <c r="J239" s="6"/>
      <c r="K239" s="5"/>
      <c r="L239" s="5"/>
      <c r="M239" s="5"/>
      <c r="N239" s="5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</row>
    <row r="240" spans="1:252" s="7" customFormat="1" x14ac:dyDescent="0.2">
      <c r="A240" s="5"/>
      <c r="B240" s="4" t="s">
        <v>235</v>
      </c>
      <c r="C240" s="5"/>
      <c r="D240" s="5"/>
      <c r="E240" s="4"/>
      <c r="F240" s="4"/>
      <c r="G240" s="5"/>
      <c r="H240" s="6"/>
      <c r="I240" s="4"/>
      <c r="J240" s="6"/>
      <c r="K240" s="5"/>
      <c r="L240" s="5"/>
      <c r="M240" s="5"/>
      <c r="N240" s="74"/>
      <c r="P240" s="1"/>
      <c r="Q240" s="1"/>
      <c r="R240" s="1"/>
      <c r="S240" s="1"/>
      <c r="T240" s="1"/>
      <c r="U240" s="1"/>
      <c r="V240" s="75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</row>
    <row r="241" spans="1:252" s="7" customFormat="1" ht="12.75" customHeight="1" x14ac:dyDescent="0.2">
      <c r="A241" s="5" t="s">
        <v>236</v>
      </c>
      <c r="B241" s="4" t="s">
        <v>237</v>
      </c>
      <c r="C241" s="5"/>
      <c r="D241" s="5"/>
      <c r="E241" s="4"/>
      <c r="F241" s="4"/>
      <c r="G241" s="5"/>
      <c r="H241" s="6"/>
      <c r="I241" s="4"/>
      <c r="J241" s="6"/>
      <c r="K241" s="5"/>
      <c r="L241" s="5"/>
      <c r="M241" s="5"/>
      <c r="N241" s="5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</row>
    <row r="242" spans="1:252" s="7" customFormat="1" x14ac:dyDescent="0.2">
      <c r="A242" s="1"/>
      <c r="B242" s="4" t="s">
        <v>238</v>
      </c>
      <c r="C242" s="5"/>
      <c r="D242" s="5"/>
      <c r="E242" s="4"/>
      <c r="F242" s="76"/>
      <c r="G242" s="1"/>
      <c r="H242" s="77"/>
      <c r="I242" s="76"/>
      <c r="J242" s="77"/>
      <c r="K242" s="1"/>
      <c r="L242" s="1"/>
      <c r="M242" s="1"/>
      <c r="N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</row>
    <row r="243" spans="1:252" s="7" customFormat="1" x14ac:dyDescent="0.2">
      <c r="A243" s="78"/>
      <c r="B243" s="79"/>
      <c r="C243" s="78"/>
      <c r="D243" s="1"/>
      <c r="E243" s="76"/>
      <c r="F243" s="76"/>
      <c r="G243" s="1"/>
      <c r="H243" s="77"/>
      <c r="I243" s="76"/>
      <c r="J243" s="77"/>
      <c r="K243" s="74"/>
      <c r="L243" s="80"/>
      <c r="M243" s="74"/>
      <c r="N243" s="74"/>
      <c r="P243" s="81"/>
      <c r="Q243" s="81"/>
      <c r="R243" s="81"/>
      <c r="S243" s="1"/>
      <c r="T243" s="1"/>
      <c r="U243" s="1"/>
      <c r="V243" s="75"/>
      <c r="W243" s="75"/>
      <c r="X243" s="75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</row>
    <row r="244" spans="1:252" x14ac:dyDescent="0.2">
      <c r="K244" s="74"/>
      <c r="L244" s="80"/>
      <c r="M244" s="74"/>
      <c r="N244" s="74"/>
      <c r="V244" s="75"/>
      <c r="W244" s="75"/>
      <c r="X244" s="75"/>
    </row>
    <row r="245" spans="1:252" s="7" customFormat="1" x14ac:dyDescent="0.2">
      <c r="A245" s="1"/>
      <c r="B245" s="76"/>
      <c r="C245" s="78"/>
      <c r="D245" s="1"/>
      <c r="E245" s="76"/>
      <c r="F245" s="131"/>
      <c r="G245" s="1"/>
      <c r="H245" s="82"/>
      <c r="I245" s="76"/>
      <c r="J245" s="132"/>
      <c r="K245" s="83"/>
      <c r="L245" s="83"/>
      <c r="M245" s="83"/>
      <c r="N245" s="83"/>
      <c r="P245" s="74"/>
      <c r="Q245" s="74"/>
      <c r="R245" s="74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</row>
    <row r="246" spans="1:252" s="7" customFormat="1" x14ac:dyDescent="0.2">
      <c r="A246" s="1"/>
      <c r="B246" s="76"/>
      <c r="C246" s="78"/>
      <c r="D246" s="1"/>
      <c r="E246" s="76"/>
      <c r="F246" s="131"/>
      <c r="G246" s="1"/>
      <c r="H246" s="82"/>
      <c r="I246" s="76"/>
      <c r="J246" s="132"/>
      <c r="K246" s="83"/>
      <c r="L246" s="83"/>
      <c r="M246" s="83"/>
      <c r="N246" s="83"/>
      <c r="P246" s="84"/>
      <c r="Q246" s="84"/>
      <c r="R246" s="84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</row>
    <row r="247" spans="1:252" ht="15" x14ac:dyDescent="0.2">
      <c r="F247" s="131"/>
      <c r="J247" s="85"/>
      <c r="K247" s="86"/>
      <c r="L247" s="86"/>
      <c r="M247" s="86"/>
      <c r="N247" s="86"/>
      <c r="P247" s="84"/>
    </row>
    <row r="248" spans="1:252" ht="15" x14ac:dyDescent="0.2">
      <c r="F248" s="131"/>
      <c r="J248" s="85"/>
      <c r="K248" s="74"/>
      <c r="L248" s="74"/>
      <c r="M248" s="74"/>
      <c r="N248" s="74"/>
      <c r="P248" s="81"/>
      <c r="Q248" s="81"/>
      <c r="R248" s="81"/>
      <c r="V248" s="84"/>
      <c r="W248" s="84"/>
      <c r="X248" s="84"/>
    </row>
    <row r="249" spans="1:252" x14ac:dyDescent="0.2">
      <c r="F249" s="131"/>
      <c r="H249" s="82"/>
      <c r="J249" s="132"/>
      <c r="K249" s="83"/>
      <c r="L249" s="83"/>
      <c r="M249" s="83"/>
      <c r="N249" s="83"/>
    </row>
    <row r="250" spans="1:252" x14ac:dyDescent="0.2">
      <c r="F250" s="131"/>
      <c r="H250" s="82"/>
      <c r="J250" s="132"/>
      <c r="K250" s="83"/>
      <c r="L250" s="83"/>
      <c r="M250" s="83"/>
      <c r="N250" s="83"/>
    </row>
    <row r="251" spans="1:252" x14ac:dyDescent="0.2">
      <c r="F251" s="131"/>
      <c r="K251" s="86"/>
      <c r="L251" s="86"/>
      <c r="M251" s="86"/>
      <c r="N251" s="86"/>
    </row>
    <row r="252" spans="1:252" x14ac:dyDescent="0.2">
      <c r="K252" s="87"/>
      <c r="L252" s="87"/>
      <c r="M252" s="87"/>
      <c r="N252" s="87"/>
    </row>
    <row r="253" spans="1:252" x14ac:dyDescent="0.2">
      <c r="K253" s="88"/>
      <c r="L253" s="88"/>
      <c r="M253" s="88"/>
      <c r="N253" s="88"/>
    </row>
    <row r="254" spans="1:252" s="7" customFormat="1" x14ac:dyDescent="0.2">
      <c r="A254" s="1"/>
      <c r="B254" s="76"/>
      <c r="C254" s="1"/>
      <c r="D254" s="1"/>
      <c r="E254" s="76"/>
      <c r="F254" s="76"/>
      <c r="G254" s="1"/>
      <c r="H254" s="77"/>
      <c r="I254" s="76"/>
      <c r="J254" s="77"/>
      <c r="K254" s="74"/>
      <c r="L254" s="74"/>
      <c r="M254" s="74"/>
      <c r="N254" s="74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</row>
  </sheetData>
  <mergeCells count="32">
    <mergeCell ref="F245:F251"/>
    <mergeCell ref="J245:J246"/>
    <mergeCell ref="J249:J250"/>
    <mergeCell ref="A89:J89"/>
    <mergeCell ref="A233:J233"/>
    <mergeCell ref="A236:J236"/>
    <mergeCell ref="A237:J237"/>
    <mergeCell ref="A238:J238"/>
    <mergeCell ref="A234:J234"/>
    <mergeCell ref="J13:J14"/>
    <mergeCell ref="P13:R13"/>
    <mergeCell ref="S13:U13"/>
    <mergeCell ref="V13:X13"/>
    <mergeCell ref="A15:X15"/>
    <mergeCell ref="A62:J62"/>
    <mergeCell ref="A13:B13"/>
    <mergeCell ref="C13:C14"/>
    <mergeCell ref="D13:D14"/>
    <mergeCell ref="E13:F13"/>
    <mergeCell ref="G13:G14"/>
    <mergeCell ref="H13:I13"/>
    <mergeCell ref="A80:J80"/>
    <mergeCell ref="A81:J81"/>
    <mergeCell ref="A83:X83"/>
    <mergeCell ref="A12:J12"/>
    <mergeCell ref="K12:O12"/>
    <mergeCell ref="P12:X12"/>
    <mergeCell ref="A4:X4"/>
    <mergeCell ref="A5:X5"/>
    <mergeCell ref="A6:X6"/>
    <mergeCell ref="A7:X7"/>
    <mergeCell ref="A9:X9"/>
  </mergeCells>
  <printOptions horizontalCentered="1"/>
  <pageMargins left="0" right="0" top="0.31496062992125984" bottom="0.31496062992125984" header="0.11811023622047245" footer="0.11811023622047245"/>
  <pageSetup paperSize="9" scale="47" orientation="landscape" r:id="rId1"/>
  <headerFooter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5</xdr:col>
                <xdr:colOff>2009775</xdr:colOff>
                <xdr:row>0</xdr:row>
                <xdr:rowOff>38100</xdr:rowOff>
              </from>
              <to>
                <xdr:col>5</xdr:col>
                <xdr:colOff>2409825</xdr:colOff>
                <xdr:row>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13</xdr:col>
                <xdr:colOff>171450</xdr:colOff>
                <xdr:row>0</xdr:row>
                <xdr:rowOff>28575</xdr:rowOff>
              </from>
              <to>
                <xdr:col>13</xdr:col>
                <xdr:colOff>571500</xdr:colOff>
                <xdr:row>2</xdr:row>
                <xdr:rowOff>114300</xdr:rowOff>
              </to>
            </anchor>
          </objectPr>
        </oleObject>
      </mc:Choice>
      <mc:Fallback>
        <oleObject progId="Word.Picture.8" shapeId="1026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FDB0DC5802064F9F397F5BB6967557" ma:contentTypeVersion="8" ma:contentTypeDescription="Crie um novo documento." ma:contentTypeScope="" ma:versionID="cb9a9f915cc83becefc22fe6a83d3778">
  <xsd:schema xmlns:xsd="http://www.w3.org/2001/XMLSchema" xmlns:xs="http://www.w3.org/2001/XMLSchema" xmlns:p="http://schemas.microsoft.com/office/2006/metadata/properties" xmlns:ns2="bf0a519a-f0d7-4b7f-ba2f-cdea6954352d" targetNamespace="http://schemas.microsoft.com/office/2006/metadata/properties" ma:root="true" ma:fieldsID="9da8069797ee8f59d591614c28019ef0" ns2:_="">
    <xsd:import namespace="bf0a519a-f0d7-4b7f-ba2f-cdea695435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a519a-f0d7-4b7f-ba2f-cdea695435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2BFB5F-EB9F-4318-A370-DACC4D1060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0a519a-f0d7-4b7f-ba2f-cdea695435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02C8F2-5302-4483-9262-453F71675B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BA10F7-A3DF-48DD-84EB-5AF52391809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MDEO 2019 </vt:lpstr>
      <vt:lpstr>'MDEO 2019 '!Area_de_impressao</vt:lpstr>
      <vt:lpstr>'MDEO 2019 '!Titulos_de_impressao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2020-01-29T13:13:10Z</dcterms:created>
  <dcterms:modified xsi:type="dcterms:W3CDTF">2020-01-29T15:03:03Z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0x0101008FFDB0DC5802064F9F397F5BB6967557</vt:lpwstr>
  </property>
</Properties>
</file>