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VALORES PAGOS CONTRATADOS PUBLICADOS\2018\"/>
    </mc:Choice>
  </mc:AlternateContent>
  <bookViews>
    <workbookView xWindow="0" yWindow="0" windowWidth="28800" windowHeight="12345"/>
  </bookViews>
  <sheets>
    <sheet name="UG 01" sheetId="3" r:id="rId1"/>
    <sheet name="Planilha1" sheetId="1" r:id="rId2"/>
  </sheets>
  <definedNames>
    <definedName name="_xlnm.Print_Titles" localSheetId="0">'UG 01'!$1:$17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3" l="1"/>
  <c r="H135" i="3" l="1"/>
  <c r="H134" i="3"/>
  <c r="H130" i="3"/>
  <c r="H129" i="3"/>
  <c r="H128" i="3"/>
  <c r="H110" i="3"/>
  <c r="H108" i="3"/>
  <c r="H105" i="3"/>
  <c r="H103" i="3"/>
  <c r="E103" i="3"/>
  <c r="H59" i="3"/>
  <c r="H57" i="3"/>
  <c r="H51" i="3"/>
  <c r="H41" i="3"/>
  <c r="J19" i="3" l="1"/>
  <c r="J20" i="3"/>
  <c r="J21" i="3"/>
  <c r="J22" i="3"/>
  <c r="J23" i="3"/>
  <c r="J24" i="3"/>
  <c r="J25" i="3"/>
  <c r="J26" i="3"/>
  <c r="J27" i="3"/>
  <c r="J28" i="3"/>
  <c r="J29" i="3"/>
  <c r="J30" i="3"/>
  <c r="J31" i="3"/>
  <c r="J33" i="3"/>
  <c r="J34" i="3"/>
  <c r="J35" i="3"/>
  <c r="J36" i="3"/>
  <c r="J37" i="3"/>
  <c r="J38" i="3"/>
  <c r="J39" i="3"/>
  <c r="J40" i="3"/>
  <c r="J42" i="3"/>
  <c r="J43" i="3"/>
  <c r="J44" i="3"/>
  <c r="J45" i="3"/>
  <c r="J46" i="3"/>
  <c r="J47" i="3"/>
  <c r="J48" i="3"/>
  <c r="J49" i="3"/>
  <c r="J50" i="3"/>
  <c r="J52" i="3"/>
  <c r="J53" i="3"/>
  <c r="J54" i="3"/>
  <c r="J55" i="3"/>
  <c r="J56" i="3"/>
  <c r="J60" i="3"/>
  <c r="J61" i="3"/>
  <c r="J63" i="3"/>
  <c r="J67" i="3"/>
  <c r="J68" i="3"/>
  <c r="J70" i="3"/>
  <c r="J71" i="3"/>
  <c r="J74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4" i="3"/>
  <c r="J95" i="3"/>
  <c r="J96" i="3"/>
  <c r="J97" i="3"/>
  <c r="J98" i="3"/>
  <c r="J99" i="3"/>
  <c r="J100" i="3"/>
  <c r="J101" i="3"/>
  <c r="J102" i="3"/>
  <c r="J104" i="3"/>
  <c r="J106" i="3"/>
  <c r="J107" i="3"/>
  <c r="J109" i="3"/>
  <c r="J111" i="3"/>
  <c r="J114" i="3"/>
  <c r="J115" i="3"/>
  <c r="J117" i="3"/>
  <c r="J118" i="3"/>
  <c r="J119" i="3"/>
  <c r="J120" i="3"/>
  <c r="J121" i="3"/>
  <c r="J122" i="3"/>
  <c r="J124" i="3"/>
  <c r="J125" i="3"/>
  <c r="J126" i="3"/>
  <c r="J131" i="3"/>
  <c r="J132" i="3"/>
  <c r="J133" i="3"/>
  <c r="J136" i="3"/>
  <c r="J138" i="3"/>
  <c r="J140" i="3"/>
  <c r="J141" i="3"/>
  <c r="J18" i="3"/>
  <c r="I139" i="3"/>
  <c r="E139" i="3"/>
  <c r="H139" i="3" s="1"/>
  <c r="E137" i="3"/>
  <c r="J137" i="3" s="1"/>
  <c r="I135" i="3"/>
  <c r="J135" i="3" s="1"/>
  <c r="G135" i="3"/>
  <c r="E135" i="3"/>
  <c r="I134" i="3"/>
  <c r="J134" i="3" s="1"/>
  <c r="E134" i="3"/>
  <c r="I130" i="3"/>
  <c r="J130" i="3" s="1"/>
  <c r="E130" i="3"/>
  <c r="I129" i="3"/>
  <c r="J129" i="3" s="1"/>
  <c r="G129" i="3"/>
  <c r="E129" i="3"/>
  <c r="I128" i="3"/>
  <c r="J128" i="3" s="1"/>
  <c r="G128" i="3"/>
  <c r="E128" i="3"/>
  <c r="I127" i="3"/>
  <c r="G127" i="3"/>
  <c r="E127" i="3"/>
  <c r="H127" i="3" s="1"/>
  <c r="I123" i="3"/>
  <c r="E123" i="3"/>
  <c r="H123" i="3" s="1"/>
  <c r="J123" i="3" s="1"/>
  <c r="H116" i="3"/>
  <c r="J116" i="3" s="1"/>
  <c r="I113" i="3"/>
  <c r="E113" i="3"/>
  <c r="H113" i="3" s="1"/>
  <c r="J113" i="3" s="1"/>
  <c r="I112" i="3"/>
  <c r="J112" i="3" s="1"/>
  <c r="E112" i="3"/>
  <c r="H112" i="3" s="1"/>
  <c r="I110" i="3"/>
  <c r="J110" i="3" s="1"/>
  <c r="E110" i="3"/>
  <c r="I108" i="3"/>
  <c r="J108" i="3" s="1"/>
  <c r="E108" i="3"/>
  <c r="I105" i="3"/>
  <c r="J105" i="3" s="1"/>
  <c r="E105" i="3"/>
  <c r="I103" i="3"/>
  <c r="J103" i="3" s="1"/>
  <c r="I93" i="3"/>
  <c r="E93" i="3"/>
  <c r="H93" i="3" s="1"/>
  <c r="J93" i="3" s="1"/>
  <c r="H75" i="3"/>
  <c r="J75" i="3" s="1"/>
  <c r="E75" i="3"/>
  <c r="I73" i="3"/>
  <c r="E73" i="3"/>
  <c r="H73" i="3" s="1"/>
  <c r="J73" i="3" s="1"/>
  <c r="I72" i="3"/>
  <c r="H72" i="3"/>
  <c r="J72" i="3" s="1"/>
  <c r="E72" i="3"/>
  <c r="I69" i="3"/>
  <c r="H69" i="3"/>
  <c r="J69" i="3" s="1"/>
  <c r="E69" i="3"/>
  <c r="I66" i="3"/>
  <c r="E66" i="3"/>
  <c r="H66" i="3" s="1"/>
  <c r="J66" i="3" s="1"/>
  <c r="H65" i="3"/>
  <c r="J65" i="3" s="1"/>
  <c r="I64" i="3"/>
  <c r="E64" i="3"/>
  <c r="H64" i="3" s="1"/>
  <c r="J64" i="3" s="1"/>
  <c r="I62" i="3"/>
  <c r="F62" i="3"/>
  <c r="E62" i="3"/>
  <c r="H62" i="3" s="1"/>
  <c r="I59" i="3"/>
  <c r="J59" i="3" s="1"/>
  <c r="E59" i="3"/>
  <c r="I58" i="3"/>
  <c r="H58" i="3"/>
  <c r="J58" i="3" s="1"/>
  <c r="G58" i="3"/>
  <c r="F58" i="3"/>
  <c r="E58" i="3"/>
  <c r="I57" i="3"/>
  <c r="J57" i="3" s="1"/>
  <c r="E57" i="3"/>
  <c r="I51" i="3"/>
  <c r="J51" i="3" s="1"/>
  <c r="E51" i="3"/>
  <c r="I41" i="3"/>
  <c r="J41" i="3" s="1"/>
  <c r="E41" i="3"/>
  <c r="E34" i="3"/>
  <c r="I32" i="3"/>
  <c r="J32" i="3" s="1"/>
  <c r="E32" i="3"/>
  <c r="J139" i="3" l="1"/>
  <c r="J62" i="3"/>
  <c r="J127" i="3"/>
</calcChain>
</file>

<file path=xl/sharedStrings.xml><?xml version="1.0" encoding="utf-8"?>
<sst xmlns="http://schemas.openxmlformats.org/spreadsheetml/2006/main" count="219" uniqueCount="219">
  <si>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</si>
  <si>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</si>
  <si>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</si>
  <si>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</si>
  <si>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</si>
  <si>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</si>
  <si>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Ricardo Ferreira Nunes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</si>
  <si>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</si>
  <si>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r>
      <rPr>
        <sz val="12"/>
        <color theme="1"/>
        <rFont val="Calibri"/>
        <family val="2"/>
        <scheme val="minor"/>
      </rPr>
      <t xml:space="preserve">Ano de Referência: </t>
    </r>
    <r>
      <rPr>
        <b/>
        <sz val="12"/>
        <color theme="1"/>
        <rFont val="Calibri"/>
        <family val="2"/>
        <scheme val="minor"/>
      </rPr>
      <t>2018</t>
    </r>
  </si>
  <si>
    <t>Cód Credor</t>
  </si>
  <si>
    <t>Nome Credor</t>
  </si>
  <si>
    <t>Nº Empenho</t>
  </si>
  <si>
    <t>Emissão</t>
  </si>
  <si>
    <t>Reforço</t>
  </si>
  <si>
    <t>Anulação</t>
  </si>
  <si>
    <t>AURINO PINDUCA QUIRINO GONCALVES</t>
  </si>
  <si>
    <t>CAIXA ECONOMICA FEDERAL</t>
  </si>
  <si>
    <t>CENTRO DE INTEGRACAO EMPRESA-ESCOLA CIEE</t>
  </si>
  <si>
    <t>ELDER LISBOA FERREIRA DA COSTA</t>
  </si>
  <si>
    <t>INSS - INSTITUTO NACIONAL DE SEGURO  SOCIAL</t>
  </si>
  <si>
    <t>M C XERFAN RECEPCOES-ME</t>
  </si>
  <si>
    <t>MARIA AUGUSTA FREITAS DA CUNHA</t>
  </si>
  <si>
    <t>PARA 2000</t>
  </si>
  <si>
    <t>R S DE PAULA IND COM GRAFICO LTDA</t>
  </si>
  <si>
    <t>TRIBUNAL DE JUSTICA DO ESTADO ESTADO DO PARA</t>
  </si>
  <si>
    <t>UNIMED DE BELEM COOPERATIVA DE TRABALHO MEDIC</t>
  </si>
  <si>
    <t>VIAPARA HOTEIS E TURISMO LTDA.</t>
  </si>
  <si>
    <t>ADILSON OLIVEIRA PINTO</t>
  </si>
  <si>
    <t>ADRIANA COSTA DE OLIVEIRA</t>
  </si>
  <si>
    <t>180/265/1443</t>
  </si>
  <si>
    <t>ALBANILZA FRANCELINA DE SOUZA</t>
  </si>
  <si>
    <t>173/257/1416</t>
  </si>
  <si>
    <t>ALINE DA SILVA PAIXAO</t>
  </si>
  <si>
    <t>AMILCAR CAMARA LEAO FILHO</t>
  </si>
  <si>
    <t>ANA CELIA A PINTO BUARQUE</t>
  </si>
  <si>
    <t>193/275/1436/1448</t>
  </si>
  <si>
    <t>ANA MARIA BARATA BUARQUE</t>
  </si>
  <si>
    <t>199/283/1453</t>
  </si>
  <si>
    <t>ATSUKO TAKASHIMA KOBAYASHI</t>
  </si>
  <si>
    <t>AUREA JUDITH FERREIRA RODRIGUES</t>
  </si>
  <si>
    <t>BENEDITA FERREIRA DA COSTA</t>
  </si>
  <si>
    <t>CAMARA MUNICIPAL DE BELEM</t>
  </si>
  <si>
    <t>59/64/208/210/211/343/351/480/516/589/594/762/790/796/814/952/853/1050/1051/1159/1162/1257/1258/1462/1465/1466</t>
  </si>
  <si>
    <t>CAMILA DA SILVA OLIVEIRA</t>
  </si>
  <si>
    <t>176/260/405/1423</t>
  </si>
  <si>
    <t>CARLOS ALBERTO SILVA DA COSTA</t>
  </si>
  <si>
    <t>564/565/576</t>
  </si>
  <si>
    <t>CELINA LUCIA BUARQUE FRANCO</t>
  </si>
  <si>
    <t>189/271/1428</t>
  </si>
  <si>
    <t>CENTRO DE HEMOTERAPIA E HEMATOLOGIA DO PARA</t>
  </si>
  <si>
    <t>242/112/335/394/511/626/793/940/1324</t>
  </si>
  <si>
    <t>1117/118/119/1286/1287/1288/1289</t>
  </si>
  <si>
    <t>CEZARINA VIEIRA</t>
  </si>
  <si>
    <t>170/172/256/428/1400/1412</t>
  </si>
  <si>
    <t>CRISTINA DE OLIVEIRA SILVA</t>
  </si>
  <si>
    <t>179/263/1440</t>
  </si>
  <si>
    <t>DANILO EWERTON COSTA FORTES</t>
  </si>
  <si>
    <t>DANUZE RENATA PINTO PARENTE</t>
  </si>
  <si>
    <t>DEBORA MARIA GURGEL DO NASCIMENTO</t>
  </si>
  <si>
    <t>DENIS CLEI BRAGA GON¿ALVES</t>
  </si>
  <si>
    <t>1116/1256</t>
  </si>
  <si>
    <t>DIEGO ALEX DE MATOS MARTINS</t>
  </si>
  <si>
    <t>ELAINE LEILA RIBEIRO NUNES</t>
  </si>
  <si>
    <t>ELENE TAVARES DE TAVARES</t>
  </si>
  <si>
    <t>ELISABETE LIMA MENDES</t>
  </si>
  <si>
    <t>ELISANDRA LUCIA SARRAF SIQUEIRA 78450977215</t>
  </si>
  <si>
    <t>ELIZABETH GRACE ANJOS NUNES DE LEMOS</t>
  </si>
  <si>
    <t>183/267/1445</t>
  </si>
  <si>
    <t>ELIZABETH PEREIRA GON¿ALVES</t>
  </si>
  <si>
    <t>EUDO FERREIRA CABRAL JUNIOR</t>
  </si>
  <si>
    <t>FATIMA DE NAZARE MELO DA SILVA</t>
  </si>
  <si>
    <t>904/1115/942/1212</t>
  </si>
  <si>
    <t>FELIPE COSTA DE OLIVEIRA</t>
  </si>
  <si>
    <t>181/264/1442</t>
  </si>
  <si>
    <t>FERNANDO ANTONIO BARATA BUARQUE</t>
  </si>
  <si>
    <t>196/280/1450/</t>
  </si>
  <si>
    <t>FIRMINO JOSE DA SILVA LEAO</t>
  </si>
  <si>
    <t>FRANCILENA MONICA RAIOL NUNES MACIEL</t>
  </si>
  <si>
    <t>FRANCISCO LISBOA RODRIGUES</t>
  </si>
  <si>
    <t>166/252/429/1393/1395</t>
  </si>
  <si>
    <t>FRED CAMOEIRA KUMAR</t>
  </si>
  <si>
    <t>1068/1252</t>
  </si>
  <si>
    <t>FUNDACAO DE ATENDTO.SOCIOEDUCATIVO DO PARA</t>
  </si>
  <si>
    <t>1/506/768/771/1009</t>
  </si>
  <si>
    <t>FUNDO FINANCEIRO DO ESTADO DE ALAGOAS</t>
  </si>
  <si>
    <t>51/204/337/478/587/677/782/938/1017/1151/1219/1375/50</t>
  </si>
  <si>
    <t>FUNDO MUNICIPAL DE SAUDE DO MUNICIPIO MACAPA</t>
  </si>
  <si>
    <t>2</t>
  </si>
  <si>
    <t>FUNPAPA</t>
  </si>
  <si>
    <t>569/1259</t>
  </si>
  <si>
    <t>GABRIEL SOUZA DE OLIVEIRA</t>
  </si>
  <si>
    <t>174/258/1418/175/259/1422</t>
  </si>
  <si>
    <t>GENTIL_RAIOL TAVARES JUNIOR</t>
  </si>
  <si>
    <t>GERALDO CESAR PEREIRA LIMA</t>
  </si>
  <si>
    <t>1222/1221</t>
  </si>
  <si>
    <t>GOVERNO DO ESTADO DO PARA</t>
  </si>
  <si>
    <t>161</t>
  </si>
  <si>
    <t>GUILHERME VINICIUS OLIVEIRA PIMENTEL</t>
  </si>
  <si>
    <t>584/682</t>
  </si>
  <si>
    <t>HELOISA HELENA BUARQUE BALDISSERA</t>
  </si>
  <si>
    <t>198/282/1452</t>
  </si>
  <si>
    <t>HENRIQUE OTAVIO DE MELO RAIOL NUNES MACIEL</t>
  </si>
  <si>
    <t>579</t>
  </si>
  <si>
    <t>IASEP-INST.DE ASSISTENCIA SERV.PUBLICOS PARA</t>
  </si>
  <si>
    <t>558/559/670/671/672/752/753/754/880/881/882/996/997/998/1105/1106/1107/1204/1205/1206/1380/1381/1382</t>
  </si>
  <si>
    <t>98/245/390/508/627/717/839/943/1057/1156/1293/1294/1383</t>
  </si>
  <si>
    <t>INSTITUTO DE GESTAO PREVIDENCIARIA DO PARA</t>
  </si>
  <si>
    <t>INSTITUTO DE PREVID.DOS SERV.PUBL.DO MUNIC.</t>
  </si>
  <si>
    <t>IPMB - INST. DE PREVIDENCIA DO MUNICIPIO DE B</t>
  </si>
  <si>
    <t>52/239/340/45/212/475</t>
  </si>
  <si>
    <t>IZABELLA DA COSTA REIS</t>
  </si>
  <si>
    <t>43</t>
  </si>
  <si>
    <t>JANE CELIA CRUZ DOS SANTOS</t>
  </si>
  <si>
    <t>710/905/1456/1457/1460</t>
  </si>
  <si>
    <t>JEAN BRUNO SERRAO DE CASTRO</t>
  </si>
  <si>
    <t>JOAO CARLOS ALEIXO FERREIRA</t>
  </si>
  <si>
    <t>JOELMA DE NAZARE ARAUJO FERREIRA</t>
  </si>
  <si>
    <t>JONES ALBERTO MACEDO DOS SANTOS</t>
  </si>
  <si>
    <t>JOSE MARCOS BARATA BUARQUE</t>
  </si>
  <si>
    <t>197/281/1451</t>
  </si>
  <si>
    <t>JURAMIR BARBOSA DE OLIVEIRA JUNIOR</t>
  </si>
  <si>
    <t>182/266/1444</t>
  </si>
  <si>
    <t>LAIS DE ARAUJO PINTO BUARQUE</t>
  </si>
  <si>
    <t>194/276/421/1439</t>
  </si>
  <si>
    <t>LARISSA DA SILVA OLIVEIRA</t>
  </si>
  <si>
    <t>177/261/406/1433</t>
  </si>
  <si>
    <t>LUCIANA FERREIRA DA CONCEICAO</t>
  </si>
  <si>
    <t>LUIS CARLOS LOPES ARAUJO</t>
  </si>
  <si>
    <t>712/907</t>
  </si>
  <si>
    <t>LUIZ ALBERTO BORDALO GOMES</t>
  </si>
  <si>
    <t>LUZIA LOPES VALENTE</t>
  </si>
  <si>
    <t>349/353</t>
  </si>
  <si>
    <t>MANOEL DE CHRISTO ALVES FILHO</t>
  </si>
  <si>
    <t>MARGARIDA KIYOKO KOBAYASHI DOURADO</t>
  </si>
  <si>
    <t>MARIA CRISTINA DE ALMEIDA BUARQUE</t>
  </si>
  <si>
    <t>192/274/1435</t>
  </si>
  <si>
    <t>MARIA DA CONSOLACAO FERREIRA CONCEICAO</t>
  </si>
  <si>
    <t>473/243/392</t>
  </si>
  <si>
    <t>MARIA DAMASCENO ALMEIDA</t>
  </si>
  <si>
    <t>188/270/1424</t>
  </si>
  <si>
    <t>MARIA DAS GRACAS BUARQUE E SILVA</t>
  </si>
  <si>
    <t>191/273/1432</t>
  </si>
  <si>
    <t>MARIA DAS GRACAS MENDONCA MORAES</t>
  </si>
  <si>
    <t>184/186/268/1401</t>
  </si>
  <si>
    <t>MARIA DE JESUS GURGEL SANTOS</t>
  </si>
  <si>
    <t>MARIA DE NAZARE BARATA BUARQUE</t>
  </si>
  <si>
    <t>200/284/1454</t>
  </si>
  <si>
    <t>MARIA FILOMENA DE ALMENDA BUARQUE</t>
  </si>
  <si>
    <t>195/277/279/1441/1449</t>
  </si>
  <si>
    <t>MARIA IZABEL MAROJA MARINHO BRUZDZINSKI</t>
  </si>
  <si>
    <t>169/255</t>
  </si>
  <si>
    <t>MARIA LUCIA CORREA SANTOS</t>
  </si>
  <si>
    <t>MARIA NILA ALVES DA COSTA</t>
  </si>
  <si>
    <t>MARIA RODRIGUES DA SILVA</t>
  </si>
  <si>
    <t>930/960</t>
  </si>
  <si>
    <t>MARIO AZEVEDO PINTO GUIMARAES FILHO</t>
  </si>
  <si>
    <t>MARIO ROZALDO DE ARAUJO</t>
  </si>
  <si>
    <t>1145/1149/633/635</t>
  </si>
  <si>
    <t>MATHEUS MONTEIRO GONCALVES DA ROSA</t>
  </si>
  <si>
    <t>MICHEL PINHEIRO</t>
  </si>
  <si>
    <t>168/254</t>
  </si>
  <si>
    <t>MILSON DE JESUS SANTOS LIMA</t>
  </si>
  <si>
    <t>1330/1225</t>
  </si>
  <si>
    <t>MILTON AUGUSTO DE BRITO NOBRE</t>
  </si>
  <si>
    <t>1019</t>
  </si>
  <si>
    <t>MINISTERIO PUBLICO</t>
  </si>
  <si>
    <t>44/110/159/249/388/517/629/785/899/958/1153/1165/1369</t>
  </si>
  <si>
    <t>MIRNA LORENA ANAISSI DE OLIVEIRA</t>
  </si>
  <si>
    <t>178/262/1438</t>
  </si>
  <si>
    <t>MONICA CRISTINA DE AZEVEDO HONDA</t>
  </si>
  <si>
    <t>711/714/906/1458/1459</t>
  </si>
  <si>
    <t>MUNICIPIO DE TERESINA-PREFEITURA DEP.ADMINIST</t>
  </si>
  <si>
    <t>94/95/590</t>
  </si>
  <si>
    <t>MYLENE COSTA DOS SANTOS ATHIAS</t>
  </si>
  <si>
    <t>NADIA SUELY ANCHIETA DO NASCIMENTO</t>
  </si>
  <si>
    <t>NOEMIA BENTES PINHEIRO DE CARVALHO</t>
  </si>
  <si>
    <t>167/253</t>
  </si>
  <si>
    <t>OTAVIO LEONARDO GOMES MACIEL</t>
  </si>
  <si>
    <t>346/347</t>
  </si>
  <si>
    <t>PRISCILA SOUZA SANTOS</t>
  </si>
  <si>
    <t>RAIMUNDO GOMES DO ROZARIO</t>
  </si>
  <si>
    <t>354/507</t>
  </si>
  <si>
    <t>REGINA CELIA TAVARES DE ARAUJO</t>
  </si>
  <si>
    <t>REGINA LUCIA FERREIRA DOS SANTOS</t>
  </si>
  <si>
    <t>838/1321</t>
  </si>
  <si>
    <t>RENATO AUGUSTO COELHO ARAUJO</t>
  </si>
  <si>
    <t>ROBERTO LOBO SALEME</t>
  </si>
  <si>
    <t>SAGIO ALFREDO BRABO DE ARAUJO</t>
  </si>
  <si>
    <t>SECRETARIA DE ESTADO DE ADMINISTRACAO</t>
  </si>
  <si>
    <t>395/358/623/625/685/763/947/955/1046/1160/1323/1463</t>
  </si>
  <si>
    <t>SECRETARIA DE ESTADO DE PLANEJAMENTO-SEPLAN</t>
  </si>
  <si>
    <t>56/106/248/607/722/786/951/961/1150/1157/1290/1389/1391</t>
  </si>
  <si>
    <t>SECRETARIA DE ESTADO DE SAUDE PUBLICA - SESPA</t>
  </si>
  <si>
    <t>632/105/251/474/476/514/721/798/949/1207</t>
  </si>
  <si>
    <t>SECRETARIA EST.DE INTEGRAC.REG.DESENV.URB.MET</t>
  </si>
  <si>
    <t>SILVIA NAZARE MENDES DE FARIAS</t>
  </si>
  <si>
    <t>TATIANA ARAGAO DAS DORES</t>
  </si>
  <si>
    <t>57/1455</t>
  </si>
  <si>
    <t>TEREZA HELENA BUARQUE DE ALMEIDA</t>
  </si>
  <si>
    <t>190/272/1431</t>
  </si>
  <si>
    <t>TRIBUNAL DE CONTAS DO ESTADO</t>
  </si>
  <si>
    <t>100/107/111/393/461/515/719/787/901/957/1114/1208/1320</t>
  </si>
  <si>
    <t>TRIBUNAL DE CONTAS DOS MUNICIPIOS</t>
  </si>
  <si>
    <t>163/150/160/336/509/518/593/791/950/1014/1154/1291</t>
  </si>
  <si>
    <t>187/202/269/414/1407/1414</t>
  </si>
  <si>
    <t>TRIBUNAL REGIONAL ELEITORAL DO PARA</t>
  </si>
  <si>
    <t>97/203/338/479/583/673/795/937/1018/1158/1218/1387/788/47</t>
  </si>
  <si>
    <t>40/114/780/781</t>
  </si>
  <si>
    <t>VERIDIANA VALENTE PINHEIRO CASTRO</t>
  </si>
  <si>
    <t>471/1388</t>
  </si>
  <si>
    <t>YGOR LUIZ DA SILVA LEONARDO</t>
  </si>
  <si>
    <r>
      <rPr>
        <sz val="12"/>
        <color theme="1"/>
        <rFont val="Calibri"/>
        <family val="2"/>
        <scheme val="minor"/>
      </rPr>
      <t xml:space="preserve">Data da Publicação: </t>
    </r>
    <r>
      <rPr>
        <b/>
        <sz val="12"/>
        <color theme="1"/>
        <rFont val="Calibri"/>
        <family val="2"/>
        <scheme val="minor"/>
      </rPr>
      <t>27/05/2019</t>
    </r>
  </si>
  <si>
    <t>Nat. Despesa</t>
  </si>
  <si>
    <t>588/675/676/944/1016/1152/ 1220/1392/789</t>
  </si>
  <si>
    <t>46/53/54 /205/240/241/510/613 683/902/1015/1164/1260/1261</t>
  </si>
  <si>
    <t>Valor Empenhado</t>
  </si>
  <si>
    <t>Valor Pago</t>
  </si>
  <si>
    <t xml:space="preserve">66/68/70/72/74/76/84/85/87/89/91/93/214/216/218/220/222/224/225/226/230/232/234/236/362/364/366/368/370/374/378/379/381/383/ 385 387/ 482/ 484/ 486/ 488/ 490/ 492/ 493/ 494/ 496/ 498/ 500/ 502/ 596/ 598/ 600/ 602/ 604/ 606/ 611/ 614/ 616/ 618/ 620/...1500 </t>
  </si>
  <si>
    <r>
      <rPr>
        <sz val="12"/>
        <color theme="1"/>
        <rFont val="Calibri"/>
        <family val="2"/>
        <scheme val="minor"/>
      </rPr>
      <t xml:space="preserve">Unidade Gestora do Tribunal de Justiça do Estado: </t>
    </r>
    <r>
      <rPr>
        <b/>
        <sz val="12"/>
        <color theme="1"/>
        <rFont val="Calibri"/>
        <family val="2"/>
        <scheme val="minor"/>
      </rPr>
      <t xml:space="preserve"> 040101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</si>
</sst>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49" fontId="0" fillId="0" borderId="0" xfId="1" applyNumberFormat="1" applyFont="1" applyBorder="1" applyAlignment="1">
      <alignment horizontal="center" wrapText="1"/>
    </xf>
    <xf numFmtId="4" fontId="2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1" applyNumberFormat="1" applyFont="1" applyBorder="1" applyAlignment="1">
      <alignment horizontal="center"/>
    </xf>
    <xf numFmtId="4" fontId="5" fillId="0" borderId="1" xfId="1" applyNumberFormat="1" applyFont="1" applyBorder="1"/>
    <xf numFmtId="4" fontId="0" fillId="0" borderId="0" xfId="0" applyNumberFormat="1"/>
    <xf numFmtId="49" fontId="0" fillId="0" borderId="0" xfId="1" applyNumberFormat="1" applyFont="1" applyAlignment="1">
      <alignment horizontal="center"/>
    </xf>
    <xf numFmtId="49" fontId="0" fillId="0" borderId="1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49" fontId="0" fillId="0" borderId="0" xfId="1" applyNumberFormat="1" applyFont="1" applyBorder="1" applyAlignment="1">
      <alignment horizontal="center"/>
    </xf>
    <xf numFmtId="4" fontId="5" fillId="0" borderId="2" xfId="1" applyNumberFormat="1" applyFont="1" applyBorder="1"/>
    <xf numFmtId="4" fontId="0" fillId="0" borderId="3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123824</xdr:rowOff>
    </xdr:from>
    <xdr:to>
      <xdr:col>3</xdr:col>
      <xdr:colOff>1314478</xdr:colOff>
      <xdr:row>2</xdr:row>
      <xdr:rowOff>174824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23824"/>
          <a:ext cx="457228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2"/>
  <sheetViews>
    <sheetView tabSelected="1" topLeftCell="A47" zoomScaleNormal="100" workbookViewId="0">
      <selection activeCell="C19" sqref="C19"/>
    </sheetView>
  </sheetViews>
  <sheetFormatPr defaultRowHeight="15" x14ac:dyDescent="0.25"/>
  <cols>
    <col min="1" max="1" width="8.7109375" style="8" customWidth="1"/>
    <col min="2" max="2" width="15.140625" style="9" bestFit="1" customWidth="1"/>
    <col min="3" max="3" width="50.7109375" customWidth="1"/>
    <col min="4" max="4" width="76.7109375" style="27" customWidth="1"/>
    <col min="5" max="5" width="15.28515625" hidden="1" customWidth="1"/>
    <col min="6" max="7" width="13.28515625" hidden="1" customWidth="1"/>
    <col min="8" max="8" width="15.28515625" bestFit="1" customWidth="1"/>
    <col min="9" max="9" width="15.28515625" customWidth="1"/>
    <col min="10" max="10" width="11.7109375" hidden="1" customWidth="1"/>
    <col min="11" max="11" width="10.140625" bestFit="1" customWidth="1"/>
  </cols>
  <sheetData>
    <row r="1" spans="1:9" x14ac:dyDescent="0.25">
      <c r="A1"/>
      <c r="B1"/>
    </row>
    <row r="2" spans="1:9" x14ac:dyDescent="0.25">
      <c r="A2"/>
      <c r="B2"/>
    </row>
    <row r="3" spans="1:9" x14ac:dyDescent="0.25">
      <c r="A3"/>
      <c r="B3"/>
    </row>
    <row r="4" spans="1:9" ht="15.75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</row>
    <row r="5" spans="1:9" ht="15.75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9" ht="15.75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</row>
    <row r="7" spans="1:9" ht="15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</row>
    <row r="8" spans="1:9" ht="15.75" x14ac:dyDescent="0.25">
      <c r="A8" s="1"/>
      <c r="B8" s="1"/>
      <c r="C8" s="1"/>
      <c r="D8" s="26"/>
      <c r="E8" s="1"/>
      <c r="F8" s="1"/>
      <c r="G8" s="1"/>
      <c r="H8" s="1"/>
      <c r="I8" s="1"/>
    </row>
    <row r="9" spans="1:9" ht="15.75" x14ac:dyDescent="0.25">
      <c r="A9" s="2" t="s">
        <v>4</v>
      </c>
      <c r="B9" s="1"/>
      <c r="C9" s="1"/>
      <c r="D9" s="26"/>
      <c r="E9" s="1"/>
      <c r="F9" s="1"/>
      <c r="G9" s="1"/>
      <c r="H9" s="1"/>
      <c r="I9" s="1"/>
    </row>
    <row r="10" spans="1:9" ht="15.75" x14ac:dyDescent="0.25">
      <c r="A10" s="2" t="s">
        <v>5</v>
      </c>
      <c r="B10" s="1"/>
      <c r="C10" s="1"/>
      <c r="D10" s="26"/>
      <c r="E10" s="1"/>
      <c r="F10" s="1"/>
      <c r="G10" s="1"/>
      <c r="H10" s="1"/>
      <c r="I10" s="1"/>
    </row>
    <row r="11" spans="1:9" ht="15.75" x14ac:dyDescent="0.25">
      <c r="A11" s="2" t="s">
        <v>6</v>
      </c>
      <c r="B11" s="2"/>
      <c r="C11" s="1"/>
      <c r="D11" s="26"/>
      <c r="E11" s="1"/>
      <c r="F11" s="1"/>
      <c r="G11" s="1"/>
      <c r="H11" s="1"/>
      <c r="I11" s="1"/>
    </row>
    <row r="12" spans="1:9" ht="15.75" x14ac:dyDescent="0.25">
      <c r="A12" s="2" t="s">
        <v>7</v>
      </c>
      <c r="B12" s="1"/>
      <c r="C12" s="1"/>
      <c r="D12" s="26"/>
      <c r="E12" s="1"/>
      <c r="F12" s="1"/>
      <c r="G12" s="1"/>
      <c r="H12" s="1"/>
      <c r="I12" s="1"/>
    </row>
    <row r="13" spans="1:9" ht="15.75" x14ac:dyDescent="0.25">
      <c r="A13" s="2" t="s">
        <v>8</v>
      </c>
      <c r="B13" s="1"/>
      <c r="C13" s="1"/>
      <c r="D13" s="26"/>
      <c r="E13" s="1"/>
      <c r="F13" s="1"/>
      <c r="G13" s="1"/>
      <c r="H13" s="1"/>
      <c r="I13" s="1"/>
    </row>
    <row r="14" spans="1:9" ht="15.75" x14ac:dyDescent="0.25">
      <c r="A14" s="2" t="s">
        <v>211</v>
      </c>
      <c r="B14" s="1"/>
      <c r="C14" s="1"/>
      <c r="D14" s="26"/>
      <c r="E14" s="1"/>
      <c r="F14" s="1"/>
      <c r="G14" s="1"/>
      <c r="H14" s="1"/>
      <c r="I14" s="1"/>
    </row>
    <row r="15" spans="1:9" ht="15.75" x14ac:dyDescent="0.25">
      <c r="A15" s="2" t="s">
        <v>218</v>
      </c>
      <c r="B15" s="3"/>
      <c r="C15" s="4"/>
      <c r="D15" s="5"/>
      <c r="E15" s="6"/>
      <c r="F15" s="7"/>
      <c r="G15" s="7"/>
      <c r="H15" s="6"/>
      <c r="I15" s="6"/>
    </row>
    <row r="17" spans="1:10" ht="30" x14ac:dyDescent="0.25">
      <c r="A17" s="29" t="s">
        <v>212</v>
      </c>
      <c r="B17" s="30" t="s">
        <v>9</v>
      </c>
      <c r="C17" s="10" t="s">
        <v>10</v>
      </c>
      <c r="D17" s="10" t="s">
        <v>11</v>
      </c>
      <c r="E17" s="10" t="s">
        <v>12</v>
      </c>
      <c r="F17" s="10" t="s">
        <v>13</v>
      </c>
      <c r="G17" s="10" t="s">
        <v>14</v>
      </c>
      <c r="H17" s="29" t="s">
        <v>215</v>
      </c>
      <c r="I17" s="29" t="s">
        <v>216</v>
      </c>
    </row>
    <row r="18" spans="1:10" x14ac:dyDescent="0.25">
      <c r="A18" s="11">
        <v>339092</v>
      </c>
      <c r="B18" s="12">
        <v>70705968200</v>
      </c>
      <c r="C18" s="13" t="s">
        <v>27</v>
      </c>
      <c r="D18" s="17">
        <v>391</v>
      </c>
      <c r="E18" s="18">
        <v>265.39999999999998</v>
      </c>
      <c r="F18" s="18">
        <v>0</v>
      </c>
      <c r="G18" s="18">
        <v>0</v>
      </c>
      <c r="H18" s="18">
        <v>265.39999999999998</v>
      </c>
      <c r="I18" s="18">
        <v>265.39999999999998</v>
      </c>
      <c r="J18" s="19">
        <f>H18-I18</f>
        <v>0</v>
      </c>
    </row>
    <row r="19" spans="1:10" x14ac:dyDescent="0.25">
      <c r="A19" s="11">
        <v>339093</v>
      </c>
      <c r="B19" s="12">
        <v>58472401200</v>
      </c>
      <c r="C19" s="13" t="s">
        <v>28</v>
      </c>
      <c r="D19" s="17" t="s">
        <v>29</v>
      </c>
      <c r="E19" s="18">
        <v>3538.03</v>
      </c>
      <c r="F19" s="18">
        <v>4547.6099999999997</v>
      </c>
      <c r="G19" s="18">
        <v>-1</v>
      </c>
      <c r="H19" s="18">
        <v>8084.64</v>
      </c>
      <c r="I19" s="18">
        <v>5559.19</v>
      </c>
      <c r="J19" s="19">
        <f t="shared" ref="J19:J81" si="0">H19-I19</f>
        <v>2525.4500000000007</v>
      </c>
    </row>
    <row r="20" spans="1:10" x14ac:dyDescent="0.25">
      <c r="A20" s="11">
        <v>339093</v>
      </c>
      <c r="B20" s="12">
        <v>27082083220</v>
      </c>
      <c r="C20" s="13" t="s">
        <v>30</v>
      </c>
      <c r="D20" s="17" t="s">
        <v>31</v>
      </c>
      <c r="E20" s="18">
        <v>3538.03</v>
      </c>
      <c r="F20" s="18">
        <v>4547.6099999999997</v>
      </c>
      <c r="G20" s="18">
        <v>-1</v>
      </c>
      <c r="H20" s="18">
        <v>8084.64</v>
      </c>
      <c r="I20" s="18">
        <v>5559.19</v>
      </c>
      <c r="J20" s="19">
        <f t="shared" si="0"/>
        <v>2525.4500000000007</v>
      </c>
    </row>
    <row r="21" spans="1:10" x14ac:dyDescent="0.25">
      <c r="A21" s="11">
        <v>339093</v>
      </c>
      <c r="B21" s="12">
        <v>1227062265</v>
      </c>
      <c r="C21" s="13" t="s">
        <v>32</v>
      </c>
      <c r="D21" s="17">
        <v>1060</v>
      </c>
      <c r="E21" s="18">
        <v>519.46</v>
      </c>
      <c r="F21" s="18">
        <v>0</v>
      </c>
      <c r="G21" s="18">
        <v>0</v>
      </c>
      <c r="H21" s="18">
        <v>519.46</v>
      </c>
      <c r="I21" s="18">
        <v>519.46</v>
      </c>
      <c r="J21" s="19">
        <f t="shared" si="0"/>
        <v>0</v>
      </c>
    </row>
    <row r="22" spans="1:10" x14ac:dyDescent="0.25">
      <c r="A22" s="11">
        <v>339008</v>
      </c>
      <c r="B22" s="12">
        <v>25231081272</v>
      </c>
      <c r="C22" s="13" t="s">
        <v>33</v>
      </c>
      <c r="D22" s="17">
        <v>959</v>
      </c>
      <c r="E22" s="18">
        <v>4180</v>
      </c>
      <c r="F22" s="18">
        <v>0</v>
      </c>
      <c r="G22" s="18">
        <v>0</v>
      </c>
      <c r="H22" s="18">
        <v>4180</v>
      </c>
      <c r="I22" s="18">
        <v>4180</v>
      </c>
      <c r="J22" s="19">
        <f t="shared" si="0"/>
        <v>0</v>
      </c>
    </row>
    <row r="23" spans="1:10" x14ac:dyDescent="0.25">
      <c r="A23" s="11">
        <v>339093</v>
      </c>
      <c r="B23" s="12">
        <v>18023630253</v>
      </c>
      <c r="C23" s="13" t="s">
        <v>34</v>
      </c>
      <c r="D23" s="17" t="s">
        <v>35</v>
      </c>
      <c r="E23" s="18">
        <v>13186.54</v>
      </c>
      <c r="F23" s="18">
        <v>6980.58</v>
      </c>
      <c r="G23" s="18">
        <v>-7757.14</v>
      </c>
      <c r="H23" s="18">
        <v>12409.98</v>
      </c>
      <c r="I23" s="18">
        <v>9307.5</v>
      </c>
      <c r="J23" s="19">
        <f t="shared" si="0"/>
        <v>3102.4799999999996</v>
      </c>
    </row>
    <row r="24" spans="1:10" x14ac:dyDescent="0.25">
      <c r="A24" s="11">
        <v>339093</v>
      </c>
      <c r="B24" s="12">
        <v>3592863215</v>
      </c>
      <c r="C24" s="13" t="s">
        <v>36</v>
      </c>
      <c r="D24" s="17" t="s">
        <v>37</v>
      </c>
      <c r="E24" s="18">
        <v>10859.68</v>
      </c>
      <c r="F24" s="18">
        <v>13961.16</v>
      </c>
      <c r="G24" s="18">
        <v>-1</v>
      </c>
      <c r="H24" s="18">
        <v>24819.84</v>
      </c>
      <c r="I24" s="18">
        <v>17064.64</v>
      </c>
      <c r="J24" s="19">
        <f t="shared" si="0"/>
        <v>7755.2000000000007</v>
      </c>
    </row>
    <row r="25" spans="1:10" x14ac:dyDescent="0.25">
      <c r="A25" s="11">
        <v>339008</v>
      </c>
      <c r="B25" s="12">
        <v>30624240282</v>
      </c>
      <c r="C25" s="13" t="s">
        <v>38</v>
      </c>
      <c r="D25" s="17">
        <v>631</v>
      </c>
      <c r="E25" s="18">
        <v>54395.1</v>
      </c>
      <c r="F25" s="18">
        <v>0</v>
      </c>
      <c r="G25" s="18">
        <v>0</v>
      </c>
      <c r="H25" s="18">
        <v>54395.1</v>
      </c>
      <c r="I25" s="18">
        <v>54395.1</v>
      </c>
      <c r="J25" s="19">
        <f t="shared" si="0"/>
        <v>0</v>
      </c>
    </row>
    <row r="26" spans="1:10" x14ac:dyDescent="0.25">
      <c r="A26" s="11">
        <v>339093</v>
      </c>
      <c r="B26" s="12">
        <v>71037640268</v>
      </c>
      <c r="C26" s="13" t="s">
        <v>39</v>
      </c>
      <c r="D26" s="17">
        <v>1113</v>
      </c>
      <c r="E26" s="18">
        <v>692.68</v>
      </c>
      <c r="F26" s="18">
        <v>0</v>
      </c>
      <c r="G26" s="18">
        <v>0</v>
      </c>
      <c r="H26" s="18">
        <v>692.68</v>
      </c>
      <c r="I26" s="18">
        <v>692.68</v>
      </c>
      <c r="J26" s="19">
        <f t="shared" si="0"/>
        <v>0</v>
      </c>
    </row>
    <row r="27" spans="1:10" x14ac:dyDescent="0.25">
      <c r="A27" s="11">
        <v>339036</v>
      </c>
      <c r="B27" s="12">
        <v>921718268</v>
      </c>
      <c r="C27" s="13" t="s">
        <v>15</v>
      </c>
      <c r="D27" s="17">
        <v>345</v>
      </c>
      <c r="E27" s="18">
        <v>8000</v>
      </c>
      <c r="F27" s="18">
        <v>0</v>
      </c>
      <c r="G27" s="18">
        <v>0</v>
      </c>
      <c r="H27" s="18">
        <v>8000</v>
      </c>
      <c r="I27" s="18">
        <v>8000</v>
      </c>
      <c r="J27" s="19">
        <f t="shared" si="0"/>
        <v>0</v>
      </c>
    </row>
    <row r="28" spans="1:10" x14ac:dyDescent="0.25">
      <c r="A28" s="11">
        <v>339008</v>
      </c>
      <c r="B28" s="12">
        <v>11631945220</v>
      </c>
      <c r="C28" s="13" t="s">
        <v>40</v>
      </c>
      <c r="D28" s="17">
        <v>1011</v>
      </c>
      <c r="E28" s="18">
        <v>54735.1</v>
      </c>
      <c r="F28" s="18">
        <v>0</v>
      </c>
      <c r="G28" s="18">
        <v>0</v>
      </c>
      <c r="H28" s="18">
        <v>54735.1</v>
      </c>
      <c r="I28" s="18">
        <v>54735.1</v>
      </c>
      <c r="J28" s="19">
        <f t="shared" si="0"/>
        <v>0</v>
      </c>
    </row>
    <row r="29" spans="1:10" x14ac:dyDescent="0.25">
      <c r="A29" s="11">
        <v>339039</v>
      </c>
      <c r="B29" s="12">
        <v>360305000104</v>
      </c>
      <c r="C29" s="13" t="s">
        <v>16</v>
      </c>
      <c r="D29" s="17">
        <v>1056</v>
      </c>
      <c r="E29" s="18">
        <v>42.35</v>
      </c>
      <c r="F29" s="18">
        <v>0</v>
      </c>
      <c r="G29" s="18">
        <v>0</v>
      </c>
      <c r="H29" s="18">
        <v>42.35</v>
      </c>
      <c r="I29" s="18">
        <v>42.35</v>
      </c>
      <c r="J29" s="19">
        <f t="shared" si="0"/>
        <v>0</v>
      </c>
    </row>
    <row r="30" spans="1:10" ht="30" x14ac:dyDescent="0.25">
      <c r="A30" s="11">
        <v>319196</v>
      </c>
      <c r="B30" s="12">
        <v>5416029000172</v>
      </c>
      <c r="C30" s="13" t="s">
        <v>41</v>
      </c>
      <c r="D30" s="14" t="s">
        <v>42</v>
      </c>
      <c r="E30" s="18">
        <v>450195.72</v>
      </c>
      <c r="F30" s="18">
        <v>0</v>
      </c>
      <c r="G30" s="18">
        <v>-27906.03</v>
      </c>
      <c r="H30" s="18">
        <v>422289.69</v>
      </c>
      <c r="I30" s="18">
        <v>422289.69</v>
      </c>
      <c r="J30" s="19">
        <f t="shared" si="0"/>
        <v>0</v>
      </c>
    </row>
    <row r="31" spans="1:10" x14ac:dyDescent="0.25">
      <c r="A31" s="11">
        <v>339093</v>
      </c>
      <c r="B31" s="12">
        <v>299666204</v>
      </c>
      <c r="C31" s="13" t="s">
        <v>43</v>
      </c>
      <c r="D31" s="17" t="s">
        <v>44</v>
      </c>
      <c r="E31" s="18">
        <v>8085.64</v>
      </c>
      <c r="F31" s="18">
        <v>0</v>
      </c>
      <c r="G31" s="18">
        <v>-1</v>
      </c>
      <c r="H31" s="24">
        <v>8084.64</v>
      </c>
      <c r="I31" s="18">
        <v>5559.19</v>
      </c>
      <c r="J31" s="19">
        <f t="shared" si="0"/>
        <v>2525.4500000000007</v>
      </c>
    </row>
    <row r="32" spans="1:10" x14ac:dyDescent="0.25">
      <c r="A32" s="11">
        <v>339008</v>
      </c>
      <c r="B32" s="12">
        <v>22840176220</v>
      </c>
      <c r="C32" s="13" t="s">
        <v>45</v>
      </c>
      <c r="D32" s="17" t="s">
        <v>46</v>
      </c>
      <c r="E32" s="18">
        <f>25675.8+3209.47</f>
        <v>28885.27</v>
      </c>
      <c r="F32" s="18">
        <v>0</v>
      </c>
      <c r="G32" s="18">
        <v>0</v>
      </c>
      <c r="H32" s="24">
        <v>28885.27</v>
      </c>
      <c r="I32" s="18">
        <f>25675.8+3209.47</f>
        <v>28885.27</v>
      </c>
      <c r="J32" s="19">
        <f t="shared" si="0"/>
        <v>0</v>
      </c>
    </row>
    <row r="33" spans="1:10" x14ac:dyDescent="0.25">
      <c r="A33" s="11">
        <v>339093</v>
      </c>
      <c r="B33" s="12">
        <v>5560160253</v>
      </c>
      <c r="C33" s="13" t="s">
        <v>47</v>
      </c>
      <c r="D33" s="17" t="s">
        <v>48</v>
      </c>
      <c r="E33" s="18">
        <v>10859.68</v>
      </c>
      <c r="F33" s="18">
        <v>13961.16</v>
      </c>
      <c r="G33" s="18">
        <v>-1</v>
      </c>
      <c r="H33" s="24">
        <v>24819.84</v>
      </c>
      <c r="I33" s="18">
        <v>17064.64</v>
      </c>
      <c r="J33" s="19">
        <f t="shared" si="0"/>
        <v>7755.2000000000007</v>
      </c>
    </row>
    <row r="34" spans="1:10" x14ac:dyDescent="0.25">
      <c r="A34" s="11">
        <v>319192</v>
      </c>
      <c r="B34" s="12">
        <v>5837521000111</v>
      </c>
      <c r="C34" s="13" t="s">
        <v>49</v>
      </c>
      <c r="D34" s="14" t="s">
        <v>50</v>
      </c>
      <c r="E34" s="18">
        <f>27316.26+87593.96</f>
        <v>114910.22</v>
      </c>
      <c r="F34" s="18">
        <v>0</v>
      </c>
      <c r="G34" s="18">
        <v>0</v>
      </c>
      <c r="H34" s="19">
        <v>105804.8</v>
      </c>
      <c r="I34" s="25">
        <v>105804.8</v>
      </c>
      <c r="J34" s="19">
        <f t="shared" si="0"/>
        <v>0</v>
      </c>
    </row>
    <row r="35" spans="1:10" x14ac:dyDescent="0.25">
      <c r="A35" s="11">
        <v>339039</v>
      </c>
      <c r="B35" s="12">
        <v>61600839000155</v>
      </c>
      <c r="C35" s="13" t="s">
        <v>17</v>
      </c>
      <c r="D35" s="14" t="s">
        <v>51</v>
      </c>
      <c r="E35" s="18">
        <v>1348550</v>
      </c>
      <c r="F35" s="18">
        <v>0</v>
      </c>
      <c r="G35" s="18">
        <v>-12610.8</v>
      </c>
      <c r="H35" s="24">
        <v>1348550</v>
      </c>
      <c r="I35" s="18">
        <v>1348550</v>
      </c>
      <c r="J35" s="19">
        <f t="shared" si="0"/>
        <v>0</v>
      </c>
    </row>
    <row r="36" spans="1:10" x14ac:dyDescent="0.25">
      <c r="A36" s="11">
        <v>339093</v>
      </c>
      <c r="B36" s="12">
        <v>11737816253</v>
      </c>
      <c r="C36" s="13" t="s">
        <v>52</v>
      </c>
      <c r="D36" s="17" t="s">
        <v>53</v>
      </c>
      <c r="E36" s="18">
        <v>86581.03</v>
      </c>
      <c r="F36" s="18">
        <v>34974</v>
      </c>
      <c r="G36" s="18">
        <v>-3888</v>
      </c>
      <c r="H36" s="18">
        <v>117667.03</v>
      </c>
      <c r="I36" s="18">
        <v>82307.03</v>
      </c>
      <c r="J36" s="19">
        <f t="shared" si="0"/>
        <v>35360</v>
      </c>
    </row>
    <row r="37" spans="1:10" x14ac:dyDescent="0.25">
      <c r="A37" s="11">
        <v>339093</v>
      </c>
      <c r="B37" s="12">
        <v>39525155234</v>
      </c>
      <c r="C37" s="13" t="s">
        <v>54</v>
      </c>
      <c r="D37" s="17" t="s">
        <v>55</v>
      </c>
      <c r="E37" s="18">
        <v>3538.03</v>
      </c>
      <c r="F37" s="18">
        <v>4547.6099999999997</v>
      </c>
      <c r="G37" s="18">
        <v>-1</v>
      </c>
      <c r="H37" s="18">
        <v>8084.64</v>
      </c>
      <c r="I37" s="18">
        <v>5559.19</v>
      </c>
      <c r="J37" s="19">
        <f t="shared" si="0"/>
        <v>2525.4500000000007</v>
      </c>
    </row>
    <row r="38" spans="1:10" x14ac:dyDescent="0.25">
      <c r="A38" s="11">
        <v>339008</v>
      </c>
      <c r="B38" s="12">
        <v>74451723272</v>
      </c>
      <c r="C38" s="13" t="s">
        <v>56</v>
      </c>
      <c r="D38" s="17">
        <v>1010</v>
      </c>
      <c r="E38" s="18">
        <v>3160</v>
      </c>
      <c r="F38" s="18">
        <v>0</v>
      </c>
      <c r="G38" s="18">
        <v>0</v>
      </c>
      <c r="H38" s="18">
        <v>3160</v>
      </c>
      <c r="I38" s="18">
        <v>3160</v>
      </c>
      <c r="J38" s="19">
        <f t="shared" si="0"/>
        <v>0</v>
      </c>
    </row>
    <row r="39" spans="1:10" x14ac:dyDescent="0.25">
      <c r="A39" s="11">
        <v>339008</v>
      </c>
      <c r="B39" s="12">
        <v>84342536234</v>
      </c>
      <c r="C39" s="13" t="s">
        <v>57</v>
      </c>
      <c r="D39" s="17">
        <v>1067</v>
      </c>
      <c r="E39" s="18">
        <v>4600</v>
      </c>
      <c r="F39" s="18">
        <v>0</v>
      </c>
      <c r="G39" s="18">
        <v>0</v>
      </c>
      <c r="H39" s="18">
        <v>4600</v>
      </c>
      <c r="I39" s="18">
        <v>4600</v>
      </c>
      <c r="J39" s="19">
        <f t="shared" si="0"/>
        <v>0</v>
      </c>
    </row>
    <row r="40" spans="1:10" x14ac:dyDescent="0.25">
      <c r="A40" s="11">
        <v>319092</v>
      </c>
      <c r="B40" s="12">
        <v>3260517162</v>
      </c>
      <c r="C40" s="13" t="s">
        <v>58</v>
      </c>
      <c r="D40" s="17">
        <v>1021</v>
      </c>
      <c r="E40" s="18">
        <v>4707.55</v>
      </c>
      <c r="F40" s="18">
        <v>0</v>
      </c>
      <c r="G40" s="18">
        <v>0</v>
      </c>
      <c r="H40" s="18">
        <v>4707.55</v>
      </c>
      <c r="I40" s="18">
        <v>4707.55</v>
      </c>
      <c r="J40" s="19">
        <f t="shared" si="0"/>
        <v>0</v>
      </c>
    </row>
    <row r="41" spans="1:10" x14ac:dyDescent="0.25">
      <c r="A41" s="11">
        <v>339008</v>
      </c>
      <c r="B41" s="12">
        <v>61066907234</v>
      </c>
      <c r="C41" s="13" t="s">
        <v>59</v>
      </c>
      <c r="D41" s="17" t="s">
        <v>60</v>
      </c>
      <c r="E41" s="18">
        <f>14707.28+4902.42</f>
        <v>19609.7</v>
      </c>
      <c r="F41" s="18">
        <v>0</v>
      </c>
      <c r="G41" s="18">
        <v>0</v>
      </c>
      <c r="H41" s="18">
        <f>14707.28+4902.42</f>
        <v>19609.7</v>
      </c>
      <c r="I41" s="18">
        <f>14707.28+4902.42</f>
        <v>19609.7</v>
      </c>
      <c r="J41" s="19">
        <f t="shared" si="0"/>
        <v>0</v>
      </c>
    </row>
    <row r="42" spans="1:10" x14ac:dyDescent="0.25">
      <c r="A42" s="11">
        <v>339093</v>
      </c>
      <c r="B42" s="12">
        <v>80629814287</v>
      </c>
      <c r="C42" s="13" t="s">
        <v>61</v>
      </c>
      <c r="D42" s="17">
        <v>1155</v>
      </c>
      <c r="E42" s="18">
        <v>1495.54</v>
      </c>
      <c r="F42" s="18">
        <v>0</v>
      </c>
      <c r="G42" s="18">
        <v>0</v>
      </c>
      <c r="H42" s="18">
        <v>1495.54</v>
      </c>
      <c r="I42" s="18">
        <v>1495.54</v>
      </c>
      <c r="J42" s="19">
        <f t="shared" si="0"/>
        <v>0</v>
      </c>
    </row>
    <row r="43" spans="1:10" x14ac:dyDescent="0.25">
      <c r="A43" s="11">
        <v>339093</v>
      </c>
      <c r="B43" s="12">
        <v>61506290230</v>
      </c>
      <c r="C43" s="13" t="s">
        <v>62</v>
      </c>
      <c r="D43" s="17">
        <v>339</v>
      </c>
      <c r="E43" s="18">
        <v>761.02</v>
      </c>
      <c r="F43" s="18">
        <v>0</v>
      </c>
      <c r="G43" s="18">
        <v>0</v>
      </c>
      <c r="H43" s="18">
        <v>761.02</v>
      </c>
      <c r="I43" s="18">
        <v>761.02</v>
      </c>
      <c r="J43" s="19">
        <f t="shared" si="0"/>
        <v>0</v>
      </c>
    </row>
    <row r="44" spans="1:10" x14ac:dyDescent="0.25">
      <c r="A44" s="11">
        <v>339093</v>
      </c>
      <c r="B44" s="12">
        <v>24327476234</v>
      </c>
      <c r="C44" s="13" t="s">
        <v>18</v>
      </c>
      <c r="D44" s="17">
        <v>1329</v>
      </c>
      <c r="E44" s="18">
        <v>14473.78</v>
      </c>
      <c r="F44" s="18">
        <v>0</v>
      </c>
      <c r="G44" s="18">
        <v>0</v>
      </c>
      <c r="H44" s="18">
        <v>14473.78</v>
      </c>
      <c r="I44" s="18">
        <v>14473.78</v>
      </c>
      <c r="J44" s="19">
        <f t="shared" si="0"/>
        <v>0</v>
      </c>
    </row>
    <row r="45" spans="1:10" x14ac:dyDescent="0.25">
      <c r="A45" s="11">
        <v>339008</v>
      </c>
      <c r="B45" s="12">
        <v>59257830268</v>
      </c>
      <c r="C45" s="13" t="s">
        <v>63</v>
      </c>
      <c r="D45" s="17">
        <v>1147</v>
      </c>
      <c r="E45" s="18">
        <v>11004.6</v>
      </c>
      <c r="F45" s="18">
        <v>0</v>
      </c>
      <c r="G45" s="18">
        <v>0</v>
      </c>
      <c r="H45" s="18">
        <v>11004.6</v>
      </c>
      <c r="I45" s="18">
        <v>11004.6</v>
      </c>
      <c r="J45" s="19">
        <f t="shared" si="0"/>
        <v>0</v>
      </c>
    </row>
    <row r="46" spans="1:10" x14ac:dyDescent="0.25">
      <c r="A46" s="11">
        <v>339092</v>
      </c>
      <c r="B46" s="12">
        <v>3307379291</v>
      </c>
      <c r="C46" s="13" t="s">
        <v>64</v>
      </c>
      <c r="D46" s="17">
        <v>1052</v>
      </c>
      <c r="E46" s="18">
        <v>96487.94</v>
      </c>
      <c r="F46" s="18">
        <v>0</v>
      </c>
      <c r="G46" s="18">
        <v>0</v>
      </c>
      <c r="H46" s="18">
        <v>96487.94</v>
      </c>
      <c r="I46" s="18">
        <v>96487.94</v>
      </c>
      <c r="J46" s="19">
        <f t="shared" si="0"/>
        <v>0</v>
      </c>
    </row>
    <row r="47" spans="1:10" x14ac:dyDescent="0.25">
      <c r="A47" s="11">
        <v>339039</v>
      </c>
      <c r="B47" s="12">
        <v>30167941000185</v>
      </c>
      <c r="C47" s="13" t="s">
        <v>65</v>
      </c>
      <c r="D47" s="17">
        <v>1263</v>
      </c>
      <c r="E47" s="18">
        <v>4870</v>
      </c>
      <c r="F47" s="18">
        <v>0</v>
      </c>
      <c r="G47" s="18">
        <v>0</v>
      </c>
      <c r="H47" s="18">
        <v>4870</v>
      </c>
      <c r="I47" s="18">
        <v>4870</v>
      </c>
      <c r="J47" s="19">
        <f t="shared" si="0"/>
        <v>0</v>
      </c>
    </row>
    <row r="48" spans="1:10" x14ac:dyDescent="0.25">
      <c r="A48" s="11">
        <v>339093</v>
      </c>
      <c r="B48" s="12">
        <v>40992519268</v>
      </c>
      <c r="C48" s="13" t="s">
        <v>66</v>
      </c>
      <c r="D48" s="17" t="s">
        <v>67</v>
      </c>
      <c r="E48" s="18">
        <v>43955.26</v>
      </c>
      <c r="F48" s="18">
        <v>56512.62</v>
      </c>
      <c r="G48" s="18">
        <v>-1</v>
      </c>
      <c r="H48" s="18">
        <v>100466.88</v>
      </c>
      <c r="I48" s="18">
        <v>69071.98</v>
      </c>
      <c r="J48" s="19">
        <f t="shared" si="0"/>
        <v>31394.900000000009</v>
      </c>
    </row>
    <row r="49" spans="1:11" x14ac:dyDescent="0.25">
      <c r="A49" s="11">
        <v>339093</v>
      </c>
      <c r="B49" s="12">
        <v>64907902204</v>
      </c>
      <c r="C49" s="13" t="s">
        <v>68</v>
      </c>
      <c r="D49" s="17">
        <v>571</v>
      </c>
      <c r="E49" s="18">
        <v>636.96</v>
      </c>
      <c r="F49" s="18">
        <v>0</v>
      </c>
      <c r="G49" s="18">
        <v>0</v>
      </c>
      <c r="H49" s="18">
        <v>636.96</v>
      </c>
      <c r="I49" s="18">
        <v>636.96</v>
      </c>
      <c r="J49" s="19">
        <f t="shared" si="0"/>
        <v>0</v>
      </c>
    </row>
    <row r="50" spans="1:11" x14ac:dyDescent="0.25">
      <c r="A50" s="11">
        <v>339092</v>
      </c>
      <c r="B50" s="12">
        <v>97731587304</v>
      </c>
      <c r="C50" s="13" t="s">
        <v>69</v>
      </c>
      <c r="D50" s="17">
        <v>1213</v>
      </c>
      <c r="E50" s="18">
        <v>19820.52</v>
      </c>
      <c r="F50" s="18">
        <v>0</v>
      </c>
      <c r="G50" s="18">
        <v>0</v>
      </c>
      <c r="H50" s="18">
        <v>19820.52</v>
      </c>
      <c r="I50" s="18">
        <v>19820.52</v>
      </c>
      <c r="J50" s="19">
        <f t="shared" si="0"/>
        <v>0</v>
      </c>
    </row>
    <row r="51" spans="1:11" x14ac:dyDescent="0.25">
      <c r="A51" s="11">
        <v>339008</v>
      </c>
      <c r="B51" s="12">
        <v>6124089220</v>
      </c>
      <c r="C51" s="13" t="s">
        <v>70</v>
      </c>
      <c r="D51" s="17" t="s">
        <v>71</v>
      </c>
      <c r="E51" s="18">
        <f>20664.7+6027.2</f>
        <v>26691.9</v>
      </c>
      <c r="F51" s="18">
        <v>0</v>
      </c>
      <c r="G51" s="18">
        <v>0</v>
      </c>
      <c r="H51" s="18">
        <f>20664.7+6027.2</f>
        <v>26691.9</v>
      </c>
      <c r="I51" s="18">
        <f>20664.7+6027.2</f>
        <v>26691.9</v>
      </c>
      <c r="J51" s="19">
        <f t="shared" si="0"/>
        <v>0</v>
      </c>
    </row>
    <row r="52" spans="1:11" x14ac:dyDescent="0.25">
      <c r="A52" s="11">
        <v>339093</v>
      </c>
      <c r="B52" s="12">
        <v>37941968215</v>
      </c>
      <c r="C52" s="13" t="s">
        <v>72</v>
      </c>
      <c r="D52" s="17" t="s">
        <v>73</v>
      </c>
      <c r="E52" s="18">
        <v>3538.03</v>
      </c>
      <c r="F52" s="18">
        <v>4547.6099999999997</v>
      </c>
      <c r="G52" s="18">
        <v>-1</v>
      </c>
      <c r="H52" s="18">
        <v>8084.64</v>
      </c>
      <c r="I52" s="18">
        <v>5559.19</v>
      </c>
      <c r="J52" s="19">
        <f t="shared" si="0"/>
        <v>2525.4500000000007</v>
      </c>
    </row>
    <row r="53" spans="1:11" x14ac:dyDescent="0.25">
      <c r="A53" s="11">
        <v>339093</v>
      </c>
      <c r="B53" s="12">
        <v>2181509204</v>
      </c>
      <c r="C53" s="13" t="s">
        <v>74</v>
      </c>
      <c r="D53" s="17" t="s">
        <v>75</v>
      </c>
      <c r="E53" s="18">
        <v>10859.68</v>
      </c>
      <c r="F53" s="18">
        <v>13961.16</v>
      </c>
      <c r="G53" s="18">
        <v>-1</v>
      </c>
      <c r="H53" s="18">
        <v>24819.84</v>
      </c>
      <c r="I53" s="18">
        <v>17064.64</v>
      </c>
      <c r="J53" s="19">
        <f t="shared" si="0"/>
        <v>7755.2000000000007</v>
      </c>
    </row>
    <row r="54" spans="1:11" x14ac:dyDescent="0.25">
      <c r="A54" s="11">
        <v>339008</v>
      </c>
      <c r="B54" s="12">
        <v>12932671200</v>
      </c>
      <c r="C54" s="13" t="s">
        <v>76</v>
      </c>
      <c r="D54" s="17">
        <v>577</v>
      </c>
      <c r="E54" s="18">
        <v>2000</v>
      </c>
      <c r="F54" s="18">
        <v>0</v>
      </c>
      <c r="G54" s="18">
        <v>0</v>
      </c>
      <c r="H54" s="18">
        <v>2000</v>
      </c>
      <c r="I54" s="18">
        <v>2000</v>
      </c>
      <c r="J54" s="19">
        <f t="shared" si="0"/>
        <v>0</v>
      </c>
    </row>
    <row r="55" spans="1:11" x14ac:dyDescent="0.25">
      <c r="A55" s="11">
        <v>339008</v>
      </c>
      <c r="B55" s="12">
        <v>42389542204</v>
      </c>
      <c r="C55" s="13" t="s">
        <v>77</v>
      </c>
      <c r="D55" s="17">
        <v>585</v>
      </c>
      <c r="E55" s="18">
        <v>13397.55</v>
      </c>
      <c r="F55" s="18">
        <v>0</v>
      </c>
      <c r="G55" s="18">
        <v>0</v>
      </c>
      <c r="H55" s="18">
        <v>13397.55</v>
      </c>
      <c r="I55" s="18">
        <v>13397.55</v>
      </c>
      <c r="J55" s="19">
        <f t="shared" si="0"/>
        <v>0</v>
      </c>
    </row>
    <row r="56" spans="1:11" x14ac:dyDescent="0.25">
      <c r="A56" s="11">
        <v>339093</v>
      </c>
      <c r="B56" s="12">
        <v>43009000359</v>
      </c>
      <c r="C56" s="13" t="s">
        <v>78</v>
      </c>
      <c r="D56" s="17" t="s">
        <v>79</v>
      </c>
      <c r="E56" s="18">
        <v>45874.51</v>
      </c>
      <c r="F56" s="18">
        <v>27694.36</v>
      </c>
      <c r="G56" s="18">
        <v>-1001</v>
      </c>
      <c r="H56" s="18">
        <v>72567.87</v>
      </c>
      <c r="I56" s="18">
        <v>57397.25</v>
      </c>
      <c r="J56" s="19">
        <f t="shared" si="0"/>
        <v>15170.619999999995</v>
      </c>
    </row>
    <row r="57" spans="1:11" x14ac:dyDescent="0.25">
      <c r="A57" s="11">
        <v>339008</v>
      </c>
      <c r="B57" s="12">
        <v>15863689234</v>
      </c>
      <c r="C57" s="13" t="s">
        <v>80</v>
      </c>
      <c r="D57" s="17" t="s">
        <v>81</v>
      </c>
      <c r="E57" s="18">
        <f>3793.6+1888.56</f>
        <v>5682.16</v>
      </c>
      <c r="F57" s="18">
        <v>0</v>
      </c>
      <c r="G57" s="18">
        <v>0</v>
      </c>
      <c r="H57" s="18">
        <f>3793.6+1888.56</f>
        <v>5682.16</v>
      </c>
      <c r="I57" s="18">
        <f>3793.6+1888.56</f>
        <v>5682.16</v>
      </c>
      <c r="J57" s="19">
        <f t="shared" si="0"/>
        <v>0</v>
      </c>
    </row>
    <row r="58" spans="1:11" x14ac:dyDescent="0.25">
      <c r="A58" s="11">
        <v>339036</v>
      </c>
      <c r="B58" s="12">
        <v>84154186000123</v>
      </c>
      <c r="C58" s="13" t="s">
        <v>82</v>
      </c>
      <c r="D58" s="17" t="s">
        <v>83</v>
      </c>
      <c r="E58" s="18">
        <f>22863.18+57000</f>
        <v>79863.179999999993</v>
      </c>
      <c r="F58" s="18">
        <f>33147+33250</f>
        <v>66397</v>
      </c>
      <c r="G58" s="18">
        <f>7169.71+36041.7</f>
        <v>43211.409999999996</v>
      </c>
      <c r="H58" s="18">
        <f>48840.47+54208.3</f>
        <v>103048.77</v>
      </c>
      <c r="I58" s="18">
        <f>6010.18+90250</f>
        <v>96260.18</v>
      </c>
      <c r="J58" s="19">
        <f t="shared" si="0"/>
        <v>6788.5900000000111</v>
      </c>
      <c r="K58" s="19"/>
    </row>
    <row r="59" spans="1:11" x14ac:dyDescent="0.25">
      <c r="A59" s="11">
        <v>319013</v>
      </c>
      <c r="B59" s="12">
        <v>23640554000159</v>
      </c>
      <c r="C59" s="13" t="s">
        <v>84</v>
      </c>
      <c r="D59" s="14" t="s">
        <v>85</v>
      </c>
      <c r="E59" s="18">
        <f>8488.97+1269.18</f>
        <v>9758.15</v>
      </c>
      <c r="F59" s="18">
        <v>0</v>
      </c>
      <c r="G59" s="18">
        <v>0</v>
      </c>
      <c r="H59" s="18">
        <f>8488.97+1269.18</f>
        <v>9758.15</v>
      </c>
      <c r="I59" s="18">
        <f>8488.97+1269.18</f>
        <v>9758.15</v>
      </c>
      <c r="J59" s="19">
        <f t="shared" si="0"/>
        <v>0</v>
      </c>
    </row>
    <row r="60" spans="1:11" x14ac:dyDescent="0.25">
      <c r="A60" s="11">
        <v>319192</v>
      </c>
      <c r="B60" s="12">
        <v>18604334000130</v>
      </c>
      <c r="C60" s="13" t="s">
        <v>86</v>
      </c>
      <c r="D60" s="17" t="s">
        <v>87</v>
      </c>
      <c r="E60" s="18">
        <v>32656.29</v>
      </c>
      <c r="F60" s="18">
        <v>0</v>
      </c>
      <c r="G60" s="18">
        <v>0</v>
      </c>
      <c r="H60" s="18">
        <v>32656.29</v>
      </c>
      <c r="I60" s="18">
        <v>32656.29</v>
      </c>
      <c r="J60" s="19">
        <f t="shared" si="0"/>
        <v>0</v>
      </c>
    </row>
    <row r="61" spans="1:11" x14ac:dyDescent="0.25">
      <c r="A61" s="11">
        <v>319196</v>
      </c>
      <c r="B61" s="12">
        <v>5065644000181</v>
      </c>
      <c r="C61" s="13" t="s">
        <v>88</v>
      </c>
      <c r="D61" s="17" t="s">
        <v>89</v>
      </c>
      <c r="E61" s="18">
        <v>50744.39</v>
      </c>
      <c r="F61" s="18">
        <v>0</v>
      </c>
      <c r="G61" s="18">
        <v>0</v>
      </c>
      <c r="H61" s="18">
        <v>50744.39</v>
      </c>
      <c r="I61" s="18">
        <v>50744.39</v>
      </c>
      <c r="J61" s="19">
        <f t="shared" si="0"/>
        <v>0</v>
      </c>
    </row>
    <row r="62" spans="1:11" x14ac:dyDescent="0.25">
      <c r="A62" s="11">
        <v>339093</v>
      </c>
      <c r="B62" s="12">
        <v>283006293</v>
      </c>
      <c r="C62" s="13" t="s">
        <v>90</v>
      </c>
      <c r="D62" s="17" t="s">
        <v>91</v>
      </c>
      <c r="E62" s="18">
        <f>3538.03+3538.03</f>
        <v>7076.06</v>
      </c>
      <c r="F62" s="18">
        <f>4547.61+4547.61</f>
        <v>9095.2199999999993</v>
      </c>
      <c r="G62" s="18">
        <v>-1</v>
      </c>
      <c r="H62" s="18">
        <f>E62+F62+G62</f>
        <v>16170.279999999999</v>
      </c>
      <c r="I62" s="18">
        <f>5559.19+5559.19</f>
        <v>11118.38</v>
      </c>
      <c r="J62" s="19">
        <f t="shared" si="0"/>
        <v>5051.8999999999996</v>
      </c>
    </row>
    <row r="63" spans="1:11" x14ac:dyDescent="0.25">
      <c r="A63" s="11">
        <v>339008</v>
      </c>
      <c r="B63" s="12">
        <v>42780179287</v>
      </c>
      <c r="C63" s="13" t="s">
        <v>92</v>
      </c>
      <c r="D63" s="17">
        <v>1148</v>
      </c>
      <c r="E63" s="18">
        <v>11004.6</v>
      </c>
      <c r="F63" s="18">
        <v>0</v>
      </c>
      <c r="G63" s="18">
        <v>0</v>
      </c>
      <c r="H63" s="18">
        <v>11004.6</v>
      </c>
      <c r="I63" s="18">
        <v>11004.6</v>
      </c>
      <c r="J63" s="19">
        <f t="shared" si="0"/>
        <v>0</v>
      </c>
    </row>
    <row r="64" spans="1:11" x14ac:dyDescent="0.25">
      <c r="A64" s="11">
        <v>339092</v>
      </c>
      <c r="B64" s="12">
        <v>6748813204</v>
      </c>
      <c r="C64" s="13" t="s">
        <v>93</v>
      </c>
      <c r="D64" s="17" t="s">
        <v>94</v>
      </c>
      <c r="E64" s="18">
        <f>13489.31+14051.69</f>
        <v>27541</v>
      </c>
      <c r="F64" s="18">
        <v>0</v>
      </c>
      <c r="G64" s="18">
        <v>0</v>
      </c>
      <c r="H64" s="18">
        <f>E64</f>
        <v>27541</v>
      </c>
      <c r="I64" s="18">
        <f>13489.31+14051.69</f>
        <v>27541</v>
      </c>
      <c r="J64" s="19">
        <f t="shared" si="0"/>
        <v>0</v>
      </c>
    </row>
    <row r="65" spans="1:52" x14ac:dyDescent="0.25">
      <c r="A65" s="11">
        <v>319192</v>
      </c>
      <c r="B65" s="12">
        <v>5054861000176</v>
      </c>
      <c r="C65" s="13" t="s">
        <v>95</v>
      </c>
      <c r="D65" s="17" t="s">
        <v>96</v>
      </c>
      <c r="E65" s="18">
        <v>1730.92</v>
      </c>
      <c r="F65" s="18">
        <v>0</v>
      </c>
      <c r="G65" s="18">
        <v>-1730.92</v>
      </c>
      <c r="H65" s="18">
        <f>E65</f>
        <v>1730.92</v>
      </c>
      <c r="I65" s="18">
        <v>1730.92</v>
      </c>
      <c r="J65" s="19">
        <f t="shared" si="0"/>
        <v>0</v>
      </c>
    </row>
    <row r="66" spans="1:52" x14ac:dyDescent="0.25">
      <c r="A66" s="11">
        <v>339008</v>
      </c>
      <c r="B66" s="12">
        <v>3479203221</v>
      </c>
      <c r="C66" s="13" t="s">
        <v>97</v>
      </c>
      <c r="D66" s="17" t="s">
        <v>98</v>
      </c>
      <c r="E66" s="18">
        <f>3976.72+1325.57</f>
        <v>5302.29</v>
      </c>
      <c r="F66" s="18">
        <v>0</v>
      </c>
      <c r="G66" s="18">
        <v>0</v>
      </c>
      <c r="H66" s="18">
        <f>E66</f>
        <v>5302.29</v>
      </c>
      <c r="I66" s="18">
        <f>3976.72+1325.57</f>
        <v>5302.29</v>
      </c>
      <c r="J66" s="19">
        <f t="shared" si="0"/>
        <v>0</v>
      </c>
    </row>
    <row r="67" spans="1:52" x14ac:dyDescent="0.25">
      <c r="A67" s="11">
        <v>339093</v>
      </c>
      <c r="B67" s="12">
        <v>10687432200</v>
      </c>
      <c r="C67" s="13" t="s">
        <v>99</v>
      </c>
      <c r="D67" s="17" t="s">
        <v>100</v>
      </c>
      <c r="E67" s="18">
        <v>10859.68</v>
      </c>
      <c r="F67" s="18">
        <v>13961.16</v>
      </c>
      <c r="G67" s="18">
        <v>-1</v>
      </c>
      <c r="H67" s="18">
        <v>24819.84</v>
      </c>
      <c r="I67" s="18">
        <v>17064.64</v>
      </c>
      <c r="J67" s="19">
        <f t="shared" si="0"/>
        <v>7755.2000000000007</v>
      </c>
    </row>
    <row r="68" spans="1:52" x14ac:dyDescent="0.25">
      <c r="A68" s="11">
        <v>339008</v>
      </c>
      <c r="B68" s="12">
        <v>76143821291</v>
      </c>
      <c r="C68" s="13" t="s">
        <v>101</v>
      </c>
      <c r="D68" s="17" t="s">
        <v>102</v>
      </c>
      <c r="E68" s="18">
        <v>7352</v>
      </c>
      <c r="F68" s="18">
        <v>0</v>
      </c>
      <c r="G68" s="18">
        <v>0</v>
      </c>
      <c r="H68" s="18">
        <v>7352</v>
      </c>
      <c r="I68" s="18">
        <v>7352</v>
      </c>
      <c r="J68" s="19">
        <f t="shared" si="0"/>
        <v>0</v>
      </c>
    </row>
    <row r="69" spans="1:52" ht="30" x14ac:dyDescent="0.25">
      <c r="A69" s="11">
        <v>319192</v>
      </c>
      <c r="B69" s="12">
        <v>5056031000188</v>
      </c>
      <c r="C69" s="13" t="s">
        <v>103</v>
      </c>
      <c r="D69" s="14" t="s">
        <v>104</v>
      </c>
      <c r="E69" s="18">
        <f>9090.96+18321.28+445220.37</f>
        <v>472632.61</v>
      </c>
      <c r="F69" s="18">
        <v>0</v>
      </c>
      <c r="G69" s="18">
        <v>0</v>
      </c>
      <c r="H69" s="18">
        <f>9090.96+18321.28+445220.37</f>
        <v>472632.61</v>
      </c>
      <c r="I69" s="18">
        <f>9090.96+18321.28+445220.37</f>
        <v>472632.61</v>
      </c>
      <c r="J69" s="19">
        <f t="shared" si="0"/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1:52" x14ac:dyDescent="0.25">
      <c r="A70" s="11">
        <v>319013</v>
      </c>
      <c r="B70" s="12">
        <v>29979036015504</v>
      </c>
      <c r="C70" s="13" t="s">
        <v>19</v>
      </c>
      <c r="D70" s="14" t="s">
        <v>105</v>
      </c>
      <c r="E70" s="18">
        <v>17293532.559999999</v>
      </c>
      <c r="F70" s="18">
        <v>0</v>
      </c>
      <c r="G70" s="18">
        <v>0</v>
      </c>
      <c r="H70" s="18">
        <v>17293532.559999999</v>
      </c>
      <c r="I70" s="18">
        <v>15933532.560000001</v>
      </c>
      <c r="J70" s="19">
        <f t="shared" si="0"/>
        <v>1359999.9999999981</v>
      </c>
    </row>
    <row r="71" spans="1:52" ht="60" x14ac:dyDescent="0.25">
      <c r="A71" s="11">
        <v>319113</v>
      </c>
      <c r="B71" s="12">
        <v>5873910000100</v>
      </c>
      <c r="C71" s="13" t="s">
        <v>106</v>
      </c>
      <c r="D71" s="14" t="s">
        <v>217</v>
      </c>
      <c r="E71" s="18">
        <v>111151729.11</v>
      </c>
      <c r="F71" s="18">
        <v>0</v>
      </c>
      <c r="G71" s="18">
        <v>-1544678.07</v>
      </c>
      <c r="H71" s="18">
        <v>109607051.04000001</v>
      </c>
      <c r="I71" s="18">
        <v>102484296.11</v>
      </c>
      <c r="J71" s="19">
        <f t="shared" si="0"/>
        <v>7122754.9300000072</v>
      </c>
    </row>
    <row r="72" spans="1:52" x14ac:dyDescent="0.25">
      <c r="A72" s="11">
        <v>319013</v>
      </c>
      <c r="B72" s="12">
        <v>29331615000182</v>
      </c>
      <c r="C72" s="13" t="s">
        <v>107</v>
      </c>
      <c r="D72" s="21" t="s">
        <v>213</v>
      </c>
      <c r="E72" s="18">
        <f>10191.98+1244.21</f>
        <v>11436.189999999999</v>
      </c>
      <c r="F72" s="18">
        <v>0</v>
      </c>
      <c r="G72" s="18">
        <v>0</v>
      </c>
      <c r="H72" s="18">
        <f>10191.98+1244.21</f>
        <v>11436.189999999999</v>
      </c>
      <c r="I72" s="18">
        <f>10191.98+1244.21</f>
        <v>11436.189999999999</v>
      </c>
      <c r="J72" s="19">
        <f t="shared" si="0"/>
        <v>0</v>
      </c>
      <c r="K72" s="20"/>
      <c r="L72" s="20"/>
      <c r="M72" s="20"/>
      <c r="N72" s="20"/>
      <c r="O72" s="20"/>
      <c r="P72" s="20"/>
      <c r="Q72" s="20"/>
      <c r="R72" s="20"/>
      <c r="S72" s="20"/>
    </row>
    <row r="73" spans="1:52" x14ac:dyDescent="0.25">
      <c r="A73" s="11">
        <v>319013</v>
      </c>
      <c r="B73" s="12">
        <v>14067854000108</v>
      </c>
      <c r="C73" s="13" t="s">
        <v>108</v>
      </c>
      <c r="D73" s="17" t="s">
        <v>109</v>
      </c>
      <c r="E73" s="18">
        <f>3732.63+2488.42+2488.42</f>
        <v>8709.4700000000012</v>
      </c>
      <c r="F73" s="18">
        <v>0</v>
      </c>
      <c r="G73" s="18">
        <v>0</v>
      </c>
      <c r="H73" s="18">
        <f>E73</f>
        <v>8709.4700000000012</v>
      </c>
      <c r="I73" s="18">
        <f>3732.63+2488.42+2488.42</f>
        <v>8709.4700000000012</v>
      </c>
      <c r="J73" s="19">
        <f t="shared" si="0"/>
        <v>0</v>
      </c>
    </row>
    <row r="74" spans="1:52" x14ac:dyDescent="0.25">
      <c r="A74" s="11">
        <v>339093</v>
      </c>
      <c r="B74" s="12">
        <v>68590814220</v>
      </c>
      <c r="C74" s="13" t="s">
        <v>110</v>
      </c>
      <c r="D74" s="17" t="s">
        <v>111</v>
      </c>
      <c r="E74" s="18">
        <v>196.2</v>
      </c>
      <c r="F74" s="18">
        <v>0</v>
      </c>
      <c r="G74" s="18">
        <v>0</v>
      </c>
      <c r="H74" s="18">
        <v>196.2</v>
      </c>
      <c r="I74" s="18">
        <v>196.2</v>
      </c>
      <c r="J74" s="19">
        <f t="shared" si="0"/>
        <v>0</v>
      </c>
    </row>
    <row r="75" spans="1:52" x14ac:dyDescent="0.25">
      <c r="A75" s="11">
        <v>339092</v>
      </c>
      <c r="B75" s="12">
        <v>61476293287</v>
      </c>
      <c r="C75" s="13" t="s">
        <v>112</v>
      </c>
      <c r="D75" s="17" t="s">
        <v>113</v>
      </c>
      <c r="E75" s="18">
        <f>99454.1+16575.62</f>
        <v>116029.72</v>
      </c>
      <c r="F75" s="18">
        <v>16575.62</v>
      </c>
      <c r="G75" s="18">
        <v>-0.38</v>
      </c>
      <c r="H75" s="18">
        <f>116029.34+16575.62</f>
        <v>132604.96</v>
      </c>
      <c r="I75" s="18">
        <v>116029.72</v>
      </c>
      <c r="J75" s="19">
        <f t="shared" si="0"/>
        <v>16575.239999999991</v>
      </c>
    </row>
    <row r="76" spans="1:52" x14ac:dyDescent="0.25">
      <c r="A76" s="11">
        <v>319092</v>
      </c>
      <c r="B76" s="12">
        <v>93240554291</v>
      </c>
      <c r="C76" s="13" t="s">
        <v>114</v>
      </c>
      <c r="D76" s="17">
        <v>1326</v>
      </c>
      <c r="E76" s="18">
        <v>2683.58</v>
      </c>
      <c r="F76" s="18">
        <v>0</v>
      </c>
      <c r="G76" s="18">
        <v>0</v>
      </c>
      <c r="H76" s="18">
        <v>2683.58</v>
      </c>
      <c r="I76" s="18">
        <v>2683.58</v>
      </c>
      <c r="J76" s="19">
        <f t="shared" si="0"/>
        <v>0</v>
      </c>
    </row>
    <row r="77" spans="1:52" x14ac:dyDescent="0.25">
      <c r="A77" s="11">
        <v>339008</v>
      </c>
      <c r="B77" s="12">
        <v>13662031272</v>
      </c>
      <c r="C77" s="13" t="s">
        <v>115</v>
      </c>
      <c r="D77" s="17">
        <v>42</v>
      </c>
      <c r="E77" s="18">
        <v>4480</v>
      </c>
      <c r="F77" s="18">
        <v>0</v>
      </c>
      <c r="G77" s="18">
        <v>0</v>
      </c>
      <c r="H77" s="18">
        <v>4480</v>
      </c>
      <c r="I77" s="18">
        <v>4480</v>
      </c>
      <c r="J77" s="19">
        <f t="shared" si="0"/>
        <v>0</v>
      </c>
    </row>
    <row r="78" spans="1:52" x14ac:dyDescent="0.25">
      <c r="A78" s="11">
        <v>339008</v>
      </c>
      <c r="B78" s="12">
        <v>46332642220</v>
      </c>
      <c r="C78" s="13" t="s">
        <v>116</v>
      </c>
      <c r="D78" s="17">
        <v>716</v>
      </c>
      <c r="E78" s="18">
        <v>6144</v>
      </c>
      <c r="F78" s="18">
        <v>0</v>
      </c>
      <c r="G78" s="18">
        <v>0</v>
      </c>
      <c r="H78" s="18">
        <v>6144</v>
      </c>
      <c r="I78" s="18">
        <v>6144</v>
      </c>
      <c r="J78" s="19">
        <f t="shared" si="0"/>
        <v>0</v>
      </c>
    </row>
    <row r="79" spans="1:52" x14ac:dyDescent="0.25">
      <c r="A79" s="11">
        <v>339092</v>
      </c>
      <c r="B79" s="12">
        <v>30079535291</v>
      </c>
      <c r="C79" s="13" t="s">
        <v>117</v>
      </c>
      <c r="D79" s="17">
        <v>103</v>
      </c>
      <c r="E79" s="18">
        <v>360</v>
      </c>
      <c r="F79" s="18">
        <v>0</v>
      </c>
      <c r="G79" s="18">
        <v>0</v>
      </c>
      <c r="H79" s="18">
        <v>360</v>
      </c>
      <c r="I79" s="18">
        <v>360</v>
      </c>
      <c r="J79" s="19">
        <f t="shared" si="0"/>
        <v>0</v>
      </c>
    </row>
    <row r="80" spans="1:52" x14ac:dyDescent="0.25">
      <c r="A80" s="11">
        <v>339093</v>
      </c>
      <c r="B80" s="12">
        <v>3061639268</v>
      </c>
      <c r="C80" s="13" t="s">
        <v>118</v>
      </c>
      <c r="D80" s="17" t="s">
        <v>119</v>
      </c>
      <c r="E80" s="18">
        <v>10859.68</v>
      </c>
      <c r="F80" s="18">
        <v>13961.16</v>
      </c>
      <c r="G80" s="18">
        <v>-1</v>
      </c>
      <c r="H80" s="18">
        <v>24819.84</v>
      </c>
      <c r="I80" s="18">
        <v>17064.64</v>
      </c>
      <c r="J80" s="19">
        <f t="shared" si="0"/>
        <v>7755.2000000000007</v>
      </c>
    </row>
    <row r="81" spans="1:10" x14ac:dyDescent="0.25">
      <c r="A81" s="11">
        <v>339093</v>
      </c>
      <c r="B81" s="12">
        <v>24861391253</v>
      </c>
      <c r="C81" s="13" t="s">
        <v>120</v>
      </c>
      <c r="D81" s="17" t="s">
        <v>121</v>
      </c>
      <c r="E81" s="18">
        <v>3538.17</v>
      </c>
      <c r="F81" s="18">
        <v>4547.79</v>
      </c>
      <c r="G81" s="18">
        <v>-1.18</v>
      </c>
      <c r="H81" s="18">
        <v>8084.78</v>
      </c>
      <c r="I81" s="18">
        <v>5559.41</v>
      </c>
      <c r="J81" s="19">
        <f t="shared" si="0"/>
        <v>2525.37</v>
      </c>
    </row>
    <row r="82" spans="1:10" x14ac:dyDescent="0.25">
      <c r="A82" s="11">
        <v>339093</v>
      </c>
      <c r="B82" s="12">
        <v>15326457750</v>
      </c>
      <c r="C82" s="13" t="s">
        <v>122</v>
      </c>
      <c r="D82" s="17" t="s">
        <v>123</v>
      </c>
      <c r="E82" s="18">
        <v>12410.92</v>
      </c>
      <c r="F82" s="18">
        <v>0</v>
      </c>
      <c r="G82" s="18">
        <v>-1</v>
      </c>
      <c r="H82" s="18">
        <v>12409.92</v>
      </c>
      <c r="I82" s="18">
        <v>8532.82</v>
      </c>
      <c r="J82" s="19">
        <f t="shared" ref="J82:J141" si="1">H82-I82</f>
        <v>3877.1000000000004</v>
      </c>
    </row>
    <row r="83" spans="1:10" x14ac:dyDescent="0.25">
      <c r="A83" s="11">
        <v>339093</v>
      </c>
      <c r="B83" s="12">
        <v>96034874220</v>
      </c>
      <c r="C83" s="13" t="s">
        <v>124</v>
      </c>
      <c r="D83" s="17" t="s">
        <v>125</v>
      </c>
      <c r="E83" s="18">
        <v>8085.64</v>
      </c>
      <c r="F83" s="18">
        <v>0</v>
      </c>
      <c r="G83" s="18">
        <v>-1</v>
      </c>
      <c r="H83" s="18">
        <v>8084.64</v>
      </c>
      <c r="I83" s="18">
        <v>5559.19</v>
      </c>
      <c r="J83" s="19">
        <f t="shared" si="1"/>
        <v>2525.4500000000007</v>
      </c>
    </row>
    <row r="84" spans="1:10" x14ac:dyDescent="0.25">
      <c r="A84" s="11">
        <v>339008</v>
      </c>
      <c r="B84" s="12">
        <v>72548797287</v>
      </c>
      <c r="C84" s="13" t="s">
        <v>126</v>
      </c>
      <c r="D84" s="17">
        <v>472</v>
      </c>
      <c r="E84" s="18">
        <v>600</v>
      </c>
      <c r="F84" s="18">
        <v>0</v>
      </c>
      <c r="G84" s="18">
        <v>0</v>
      </c>
      <c r="H84" s="18">
        <v>600</v>
      </c>
      <c r="I84" s="18">
        <v>600</v>
      </c>
      <c r="J84" s="19">
        <f t="shared" si="1"/>
        <v>0</v>
      </c>
    </row>
    <row r="85" spans="1:10" x14ac:dyDescent="0.25">
      <c r="A85" s="11">
        <v>319092</v>
      </c>
      <c r="B85" s="12">
        <v>51697270204</v>
      </c>
      <c r="C85" s="13" t="s">
        <v>127</v>
      </c>
      <c r="D85" s="17" t="s">
        <v>128</v>
      </c>
      <c r="E85" s="18">
        <v>37141.93</v>
      </c>
      <c r="F85" s="18">
        <v>18570.919999999998</v>
      </c>
      <c r="G85" s="18">
        <v>-1</v>
      </c>
      <c r="H85" s="18">
        <v>55711.85</v>
      </c>
      <c r="I85" s="18">
        <v>55711.85</v>
      </c>
      <c r="J85" s="19">
        <f t="shared" si="1"/>
        <v>0</v>
      </c>
    </row>
    <row r="86" spans="1:10" x14ac:dyDescent="0.25">
      <c r="A86" s="11">
        <v>339093</v>
      </c>
      <c r="B86" s="12">
        <v>80970753268</v>
      </c>
      <c r="C86" s="13" t="s">
        <v>129</v>
      </c>
      <c r="D86" s="17">
        <v>1059</v>
      </c>
      <c r="E86" s="18">
        <v>378.56</v>
      </c>
      <c r="F86" s="18">
        <v>0</v>
      </c>
      <c r="G86" s="18">
        <v>0</v>
      </c>
      <c r="H86" s="18">
        <v>378.56</v>
      </c>
      <c r="I86" s="18">
        <v>378.56</v>
      </c>
      <c r="J86" s="19">
        <f t="shared" si="1"/>
        <v>0</v>
      </c>
    </row>
    <row r="87" spans="1:10" x14ac:dyDescent="0.25">
      <c r="A87" s="11">
        <v>339092</v>
      </c>
      <c r="B87" s="12">
        <v>44074484234</v>
      </c>
      <c r="C87" s="13" t="s">
        <v>130</v>
      </c>
      <c r="D87" s="17">
        <v>41</v>
      </c>
      <c r="E87" s="18">
        <v>6096.47</v>
      </c>
      <c r="F87" s="18">
        <v>0</v>
      </c>
      <c r="G87" s="18">
        <v>0</v>
      </c>
      <c r="H87" s="18">
        <v>6096.47</v>
      </c>
      <c r="I87" s="18">
        <v>6096.47</v>
      </c>
      <c r="J87" s="19">
        <f t="shared" si="1"/>
        <v>0</v>
      </c>
    </row>
    <row r="88" spans="1:10" x14ac:dyDescent="0.25">
      <c r="A88" s="11">
        <v>339039</v>
      </c>
      <c r="B88" s="12">
        <v>5332940000100</v>
      </c>
      <c r="C88" s="13" t="s">
        <v>20</v>
      </c>
      <c r="D88" s="17" t="s">
        <v>131</v>
      </c>
      <c r="E88" s="18">
        <v>49400</v>
      </c>
      <c r="F88" s="18">
        <v>0</v>
      </c>
      <c r="G88" s="18">
        <v>-24700</v>
      </c>
      <c r="H88" s="18">
        <v>24700</v>
      </c>
      <c r="I88" s="18">
        <v>24700</v>
      </c>
      <c r="J88" s="19">
        <f t="shared" si="1"/>
        <v>0</v>
      </c>
    </row>
    <row r="89" spans="1:10" x14ac:dyDescent="0.25">
      <c r="A89" s="11">
        <v>339092</v>
      </c>
      <c r="B89" s="12">
        <v>55956220</v>
      </c>
      <c r="C89" s="13" t="s">
        <v>132</v>
      </c>
      <c r="D89" s="17">
        <v>58</v>
      </c>
      <c r="E89" s="18">
        <v>1100</v>
      </c>
      <c r="F89" s="18">
        <v>0</v>
      </c>
      <c r="G89" s="18">
        <v>0</v>
      </c>
      <c r="H89" s="18">
        <v>1100</v>
      </c>
      <c r="I89" s="18">
        <v>1100</v>
      </c>
      <c r="J89" s="19">
        <f t="shared" si="1"/>
        <v>0</v>
      </c>
    </row>
    <row r="90" spans="1:10" x14ac:dyDescent="0.25">
      <c r="A90" s="11">
        <v>339008</v>
      </c>
      <c r="B90" s="12">
        <v>1552457249</v>
      </c>
      <c r="C90" s="13" t="s">
        <v>133</v>
      </c>
      <c r="D90" s="17">
        <v>630</v>
      </c>
      <c r="E90" s="18">
        <v>3500</v>
      </c>
      <c r="F90" s="18">
        <v>0</v>
      </c>
      <c r="G90" s="18">
        <v>0</v>
      </c>
      <c r="H90" s="18">
        <v>3500</v>
      </c>
      <c r="I90" s="18">
        <v>3500</v>
      </c>
      <c r="J90" s="19">
        <f t="shared" si="1"/>
        <v>0</v>
      </c>
    </row>
    <row r="91" spans="1:10" x14ac:dyDescent="0.25">
      <c r="A91" s="11">
        <v>339093</v>
      </c>
      <c r="B91" s="12">
        <v>13747991220</v>
      </c>
      <c r="C91" s="13" t="s">
        <v>21</v>
      </c>
      <c r="D91" s="17">
        <v>1061</v>
      </c>
      <c r="E91" s="18">
        <v>71040.73</v>
      </c>
      <c r="F91" s="18">
        <v>0</v>
      </c>
      <c r="G91" s="18">
        <v>0</v>
      </c>
      <c r="H91" s="18">
        <v>71040.73</v>
      </c>
      <c r="I91" s="18">
        <v>71040.73</v>
      </c>
      <c r="J91" s="19">
        <f t="shared" si="1"/>
        <v>0</v>
      </c>
    </row>
    <row r="92" spans="1:10" x14ac:dyDescent="0.25">
      <c r="A92" s="11">
        <v>339093</v>
      </c>
      <c r="B92" s="12">
        <v>4520440220</v>
      </c>
      <c r="C92" s="13" t="s">
        <v>134</v>
      </c>
      <c r="D92" s="17" t="s">
        <v>135</v>
      </c>
      <c r="E92" s="18">
        <v>10859.68</v>
      </c>
      <c r="F92" s="18">
        <v>13961.16</v>
      </c>
      <c r="G92" s="18">
        <v>-1</v>
      </c>
      <c r="H92" s="18">
        <v>24819.84</v>
      </c>
      <c r="I92" s="18">
        <v>17064.64</v>
      </c>
      <c r="J92" s="19">
        <f t="shared" si="1"/>
        <v>7755.2000000000007</v>
      </c>
    </row>
    <row r="93" spans="1:10" x14ac:dyDescent="0.25">
      <c r="A93" s="11">
        <v>339008</v>
      </c>
      <c r="B93" s="12">
        <v>12189332249</v>
      </c>
      <c r="C93" s="13" t="s">
        <v>136</v>
      </c>
      <c r="D93" s="17" t="s">
        <v>137</v>
      </c>
      <c r="E93" s="18">
        <f>16630.46+9333.16</f>
        <v>25963.62</v>
      </c>
      <c r="F93" s="18">
        <v>0</v>
      </c>
      <c r="G93" s="18">
        <v>0</v>
      </c>
      <c r="H93" s="18">
        <f>E93</f>
        <v>25963.62</v>
      </c>
      <c r="I93" s="18">
        <f>16630.46+9333.16</f>
        <v>25963.62</v>
      </c>
      <c r="J93" s="19">
        <f t="shared" si="1"/>
        <v>0</v>
      </c>
    </row>
    <row r="94" spans="1:10" x14ac:dyDescent="0.25">
      <c r="A94" s="11">
        <v>339093</v>
      </c>
      <c r="B94" s="12">
        <v>4764692287</v>
      </c>
      <c r="C94" s="13" t="s">
        <v>138</v>
      </c>
      <c r="D94" s="17" t="s">
        <v>139</v>
      </c>
      <c r="E94" s="18">
        <v>50858.66</v>
      </c>
      <c r="F94" s="18">
        <v>65388.42</v>
      </c>
      <c r="G94" s="18">
        <v>-1</v>
      </c>
      <c r="H94" s="18">
        <v>116246.08</v>
      </c>
      <c r="I94" s="18">
        <v>79920.179999999993</v>
      </c>
      <c r="J94" s="19">
        <f t="shared" si="1"/>
        <v>36325.900000000009</v>
      </c>
    </row>
    <row r="95" spans="1:10" x14ac:dyDescent="0.25">
      <c r="A95" s="11">
        <v>339093</v>
      </c>
      <c r="B95" s="12">
        <v>7885120805</v>
      </c>
      <c r="C95" s="13" t="s">
        <v>140</v>
      </c>
      <c r="D95" s="17" t="s">
        <v>141</v>
      </c>
      <c r="E95" s="18">
        <v>10859.68</v>
      </c>
      <c r="F95" s="18">
        <v>13961.16</v>
      </c>
      <c r="G95" s="18">
        <v>-1</v>
      </c>
      <c r="H95" s="18">
        <v>24819.84</v>
      </c>
      <c r="I95" s="18">
        <v>17064.64</v>
      </c>
      <c r="J95" s="19">
        <f t="shared" si="1"/>
        <v>7755.2000000000007</v>
      </c>
    </row>
    <row r="96" spans="1:10" x14ac:dyDescent="0.25">
      <c r="A96" s="11">
        <v>339093</v>
      </c>
      <c r="B96" s="12">
        <v>5108896204</v>
      </c>
      <c r="C96" s="13" t="s">
        <v>142</v>
      </c>
      <c r="D96" s="17" t="s">
        <v>143</v>
      </c>
      <c r="E96" s="18">
        <v>52649.919999999998</v>
      </c>
      <c r="F96" s="18">
        <v>59228.91</v>
      </c>
      <c r="G96" s="18">
        <v>-6582.99</v>
      </c>
      <c r="H96" s="18">
        <v>105295.84</v>
      </c>
      <c r="I96" s="18">
        <v>78973.88</v>
      </c>
      <c r="J96" s="19">
        <f t="shared" si="1"/>
        <v>26321.959999999992</v>
      </c>
    </row>
    <row r="97" spans="1:10" x14ac:dyDescent="0.25">
      <c r="A97" s="11">
        <v>319092</v>
      </c>
      <c r="B97" s="12">
        <v>62901354220</v>
      </c>
      <c r="C97" s="13" t="s">
        <v>144</v>
      </c>
      <c r="D97" s="17">
        <v>1020</v>
      </c>
      <c r="E97" s="18">
        <v>4707.55</v>
      </c>
      <c r="F97" s="18">
        <v>0</v>
      </c>
      <c r="G97" s="18">
        <v>0</v>
      </c>
      <c r="H97" s="18">
        <v>4707.55</v>
      </c>
      <c r="I97" s="18">
        <v>4707.55</v>
      </c>
      <c r="J97" s="19">
        <f t="shared" si="1"/>
        <v>0</v>
      </c>
    </row>
    <row r="98" spans="1:10" x14ac:dyDescent="0.25">
      <c r="A98" s="11">
        <v>339093</v>
      </c>
      <c r="B98" s="12">
        <v>2163195287</v>
      </c>
      <c r="C98" s="13" t="s">
        <v>145</v>
      </c>
      <c r="D98" s="17" t="s">
        <v>146</v>
      </c>
      <c r="E98" s="18">
        <v>10859.96</v>
      </c>
      <c r="F98" s="18">
        <v>13961.52</v>
      </c>
      <c r="G98" s="18">
        <v>-1.36</v>
      </c>
      <c r="H98" s="18">
        <v>24820.12</v>
      </c>
      <c r="I98" s="18">
        <v>17065.080000000002</v>
      </c>
      <c r="J98" s="19">
        <f t="shared" si="1"/>
        <v>7755.0399999999972</v>
      </c>
    </row>
    <row r="99" spans="1:10" x14ac:dyDescent="0.25">
      <c r="A99" s="11">
        <v>339093</v>
      </c>
      <c r="B99" s="12">
        <v>4752635291</v>
      </c>
      <c r="C99" s="13" t="s">
        <v>147</v>
      </c>
      <c r="D99" s="17" t="s">
        <v>148</v>
      </c>
      <c r="E99" s="18">
        <v>16289.02</v>
      </c>
      <c r="F99" s="18">
        <v>13961.16</v>
      </c>
      <c r="G99" s="18">
        <v>-5430.34</v>
      </c>
      <c r="H99" s="18">
        <v>24819.84</v>
      </c>
      <c r="I99" s="18">
        <v>22493.98</v>
      </c>
      <c r="J99" s="19">
        <f t="shared" si="1"/>
        <v>2325.8600000000006</v>
      </c>
    </row>
    <row r="100" spans="1:10" x14ac:dyDescent="0.25">
      <c r="A100" s="11">
        <v>339093</v>
      </c>
      <c r="B100" s="12">
        <v>14970880204</v>
      </c>
      <c r="C100" s="13" t="s">
        <v>149</v>
      </c>
      <c r="D100" s="17" t="s">
        <v>150</v>
      </c>
      <c r="E100" s="18">
        <v>6971.38</v>
      </c>
      <c r="F100" s="18">
        <v>13940.76</v>
      </c>
      <c r="G100" s="18">
        <v>-0.9</v>
      </c>
      <c r="H100" s="18">
        <v>20912.14</v>
      </c>
      <c r="I100" s="18">
        <v>20912.14</v>
      </c>
      <c r="J100" s="19">
        <f t="shared" si="1"/>
        <v>0</v>
      </c>
    </row>
    <row r="101" spans="1:10" x14ac:dyDescent="0.25">
      <c r="A101" s="11">
        <v>339008</v>
      </c>
      <c r="B101" s="12">
        <v>40057380287</v>
      </c>
      <c r="C101" s="13" t="s">
        <v>151</v>
      </c>
      <c r="D101" s="17">
        <v>469</v>
      </c>
      <c r="E101" s="18">
        <v>18976.759999999998</v>
      </c>
      <c r="F101" s="18">
        <v>0</v>
      </c>
      <c r="G101" s="18">
        <v>0</v>
      </c>
      <c r="H101" s="18">
        <v>18976.759999999998</v>
      </c>
      <c r="I101" s="18">
        <v>18976.759999999998</v>
      </c>
      <c r="J101" s="19">
        <f t="shared" si="1"/>
        <v>0</v>
      </c>
    </row>
    <row r="102" spans="1:10" x14ac:dyDescent="0.25">
      <c r="A102" s="11">
        <v>339092</v>
      </c>
      <c r="B102" s="12">
        <v>96939508287</v>
      </c>
      <c r="C102" s="13" t="s">
        <v>152</v>
      </c>
      <c r="D102" s="17">
        <v>49</v>
      </c>
      <c r="E102" s="18">
        <v>604.79</v>
      </c>
      <c r="F102" s="18">
        <v>0</v>
      </c>
      <c r="G102" s="18">
        <v>0</v>
      </c>
      <c r="H102" s="18">
        <v>604.79</v>
      </c>
      <c r="I102" s="18">
        <v>604.79</v>
      </c>
      <c r="J102" s="19">
        <f t="shared" si="1"/>
        <v>0</v>
      </c>
    </row>
    <row r="103" spans="1:10" x14ac:dyDescent="0.25">
      <c r="A103" s="11">
        <v>339008</v>
      </c>
      <c r="B103" s="12">
        <v>40655075291</v>
      </c>
      <c r="C103" s="13" t="s">
        <v>153</v>
      </c>
      <c r="D103" s="17" t="s">
        <v>154</v>
      </c>
      <c r="E103" s="18">
        <f>9158.5+2671</f>
        <v>11829.5</v>
      </c>
      <c r="F103" s="18">
        <v>0</v>
      </c>
      <c r="G103" s="18">
        <v>0</v>
      </c>
      <c r="H103" s="18">
        <f>9158.5+2671.5</f>
        <v>11830</v>
      </c>
      <c r="I103" s="18">
        <f>9158.5+2671.22</f>
        <v>11829.72</v>
      </c>
      <c r="J103" s="19">
        <f t="shared" si="1"/>
        <v>0.28000000000065484</v>
      </c>
    </row>
    <row r="104" spans="1:10" x14ac:dyDescent="0.25">
      <c r="A104" s="11">
        <v>339093</v>
      </c>
      <c r="B104" s="12">
        <v>83494294291</v>
      </c>
      <c r="C104" s="13" t="s">
        <v>155</v>
      </c>
      <c r="D104" s="17">
        <v>1223</v>
      </c>
      <c r="E104" s="18">
        <v>8848.7099999999991</v>
      </c>
      <c r="F104" s="18">
        <v>0</v>
      </c>
      <c r="G104" s="18">
        <v>0</v>
      </c>
      <c r="H104" s="18">
        <v>8848.7099999999991</v>
      </c>
      <c r="I104" s="18">
        <v>8848.7099999999991</v>
      </c>
      <c r="J104" s="19">
        <f t="shared" si="1"/>
        <v>0</v>
      </c>
    </row>
    <row r="105" spans="1:10" x14ac:dyDescent="0.25">
      <c r="A105" s="11">
        <v>339008</v>
      </c>
      <c r="B105" s="12">
        <v>12943525715</v>
      </c>
      <c r="C105" s="13" t="s">
        <v>156</v>
      </c>
      <c r="D105" s="17" t="s">
        <v>157</v>
      </c>
      <c r="E105" s="18">
        <f>16624.6+16545.94</f>
        <v>33170.539999999994</v>
      </c>
      <c r="F105" s="18">
        <v>0</v>
      </c>
      <c r="G105" s="18">
        <v>0</v>
      </c>
      <c r="H105" s="18">
        <f>16624.6+16545.94</f>
        <v>33170.539999999994</v>
      </c>
      <c r="I105" s="18">
        <f>16624.6+16545.94</f>
        <v>33170.539999999994</v>
      </c>
      <c r="J105" s="19">
        <f t="shared" si="1"/>
        <v>0</v>
      </c>
    </row>
    <row r="106" spans="1:10" x14ac:dyDescent="0.25">
      <c r="A106" s="11">
        <v>339008</v>
      </c>
      <c r="B106" s="12">
        <v>2094542297</v>
      </c>
      <c r="C106" s="13" t="s">
        <v>158</v>
      </c>
      <c r="D106" s="17">
        <v>563</v>
      </c>
      <c r="E106" s="18">
        <v>2580.56</v>
      </c>
      <c r="F106" s="18">
        <v>0</v>
      </c>
      <c r="G106" s="18">
        <v>0</v>
      </c>
      <c r="H106" s="18">
        <v>2580.56</v>
      </c>
      <c r="I106" s="18">
        <v>2580.56</v>
      </c>
      <c r="J106" s="19">
        <f t="shared" si="1"/>
        <v>0</v>
      </c>
    </row>
    <row r="107" spans="1:10" x14ac:dyDescent="0.25">
      <c r="A107" s="11">
        <v>339093</v>
      </c>
      <c r="B107" s="12">
        <v>28922069368</v>
      </c>
      <c r="C107" s="13" t="s">
        <v>159</v>
      </c>
      <c r="D107" s="17" t="s">
        <v>160</v>
      </c>
      <c r="E107" s="18">
        <v>2014.34</v>
      </c>
      <c r="F107" s="18">
        <v>0</v>
      </c>
      <c r="G107" s="18">
        <v>-1007.67</v>
      </c>
      <c r="H107" s="18">
        <v>1006.67</v>
      </c>
      <c r="I107" s="18">
        <v>1006.67</v>
      </c>
      <c r="J107" s="19">
        <f t="shared" si="1"/>
        <v>0</v>
      </c>
    </row>
    <row r="108" spans="1:10" x14ac:dyDescent="0.25">
      <c r="A108" s="11">
        <v>319092</v>
      </c>
      <c r="B108" s="12">
        <v>56529740287</v>
      </c>
      <c r="C108" s="13" t="s">
        <v>161</v>
      </c>
      <c r="D108" s="17" t="s">
        <v>162</v>
      </c>
      <c r="E108" s="18">
        <f>92839.5+9885.78</f>
        <v>102725.28</v>
      </c>
      <c r="F108" s="18">
        <v>0</v>
      </c>
      <c r="G108" s="18">
        <v>0</v>
      </c>
      <c r="H108" s="18">
        <f>92839.5+9885.78</f>
        <v>102725.28</v>
      </c>
      <c r="I108" s="18">
        <f>92839.5+9885.78</f>
        <v>102725.28</v>
      </c>
      <c r="J108" s="19">
        <f t="shared" si="1"/>
        <v>0</v>
      </c>
    </row>
    <row r="109" spans="1:10" x14ac:dyDescent="0.25">
      <c r="A109" s="11">
        <v>339093</v>
      </c>
      <c r="B109" s="12">
        <v>1493370278</v>
      </c>
      <c r="C109" s="13" t="s">
        <v>163</v>
      </c>
      <c r="D109" s="17" t="s">
        <v>164</v>
      </c>
      <c r="E109" s="18">
        <v>4807.5</v>
      </c>
      <c r="F109" s="18">
        <v>0</v>
      </c>
      <c r="G109" s="18">
        <v>0</v>
      </c>
      <c r="H109" s="18">
        <v>4807.5</v>
      </c>
      <c r="I109" s="18">
        <v>4807.5</v>
      </c>
      <c r="J109" s="19">
        <f t="shared" si="1"/>
        <v>0</v>
      </c>
    </row>
    <row r="110" spans="1:10" x14ac:dyDescent="0.25">
      <c r="A110" s="11">
        <v>319192</v>
      </c>
      <c r="B110" s="12">
        <v>5054960000158</v>
      </c>
      <c r="C110" s="13" t="s">
        <v>165</v>
      </c>
      <c r="D110" s="14" t="s">
        <v>166</v>
      </c>
      <c r="E110" s="18">
        <f>77830.6+285879</f>
        <v>363709.6</v>
      </c>
      <c r="F110" s="18">
        <v>0</v>
      </c>
      <c r="G110" s="18">
        <v>0</v>
      </c>
      <c r="H110" s="18">
        <f>77830.6+285879</f>
        <v>363709.6</v>
      </c>
      <c r="I110" s="18">
        <f>77830.6+285879</f>
        <v>363709.6</v>
      </c>
      <c r="J110" s="19">
        <f t="shared" si="1"/>
        <v>0</v>
      </c>
    </row>
    <row r="111" spans="1:10" x14ac:dyDescent="0.25">
      <c r="A111" s="11">
        <v>339093</v>
      </c>
      <c r="B111" s="12">
        <v>71597131253</v>
      </c>
      <c r="C111" s="13" t="s">
        <v>167</v>
      </c>
      <c r="D111" s="17" t="s">
        <v>168</v>
      </c>
      <c r="E111" s="18">
        <v>3538.03</v>
      </c>
      <c r="F111" s="18">
        <v>4547.6099999999997</v>
      </c>
      <c r="G111" s="18">
        <v>-1</v>
      </c>
      <c r="H111" s="18">
        <v>8084.64</v>
      </c>
      <c r="I111" s="18">
        <v>5559.19</v>
      </c>
      <c r="J111" s="19">
        <f t="shared" si="1"/>
        <v>2525.4500000000007</v>
      </c>
    </row>
    <row r="112" spans="1:10" x14ac:dyDescent="0.25">
      <c r="A112" s="11">
        <v>339092</v>
      </c>
      <c r="B112" s="12">
        <v>57778698234</v>
      </c>
      <c r="C112" s="13" t="s">
        <v>169</v>
      </c>
      <c r="D112" s="17" t="s">
        <v>170</v>
      </c>
      <c r="E112" s="18">
        <f>106871.95+16575.62</f>
        <v>123447.56999999999</v>
      </c>
      <c r="F112" s="18">
        <v>15267.19</v>
      </c>
      <c r="G112" s="18">
        <v>-15268.81</v>
      </c>
      <c r="H112" s="18">
        <f>E112</f>
        <v>123447.56999999999</v>
      </c>
      <c r="I112" s="18">
        <f>122139.14+1308.43</f>
        <v>123447.56999999999</v>
      </c>
      <c r="J112" s="19">
        <f t="shared" si="1"/>
        <v>0</v>
      </c>
    </row>
    <row r="113" spans="1:10" x14ac:dyDescent="0.25">
      <c r="A113" s="11">
        <v>319192</v>
      </c>
      <c r="B113" s="12">
        <v>6554869000750</v>
      </c>
      <c r="C113" s="13" t="s">
        <v>171</v>
      </c>
      <c r="D113" s="17" t="s">
        <v>172</v>
      </c>
      <c r="E113" s="18">
        <f>35227.36+35227.35</f>
        <v>70454.709999999992</v>
      </c>
      <c r="F113" s="18">
        <v>0</v>
      </c>
      <c r="G113" s="18">
        <v>0</v>
      </c>
      <c r="H113" s="18">
        <f>E113</f>
        <v>70454.709999999992</v>
      </c>
      <c r="I113" s="18">
        <f>35227.36+35227.35</f>
        <v>70454.709999999992</v>
      </c>
      <c r="J113" s="19">
        <f t="shared" si="1"/>
        <v>0</v>
      </c>
    </row>
    <row r="114" spans="1:10" x14ac:dyDescent="0.25">
      <c r="A114" s="11">
        <v>339092</v>
      </c>
      <c r="B114" s="12">
        <v>12331465215</v>
      </c>
      <c r="C114" s="13" t="s">
        <v>173</v>
      </c>
      <c r="D114" s="17">
        <v>715</v>
      </c>
      <c r="E114" s="18">
        <v>30401.599999999999</v>
      </c>
      <c r="F114" s="18">
        <v>0</v>
      </c>
      <c r="G114" s="18">
        <v>0</v>
      </c>
      <c r="H114" s="18">
        <v>30401.599999999999</v>
      </c>
      <c r="I114" s="18">
        <v>30401.599999999999</v>
      </c>
      <c r="J114" s="19">
        <f t="shared" si="1"/>
        <v>0</v>
      </c>
    </row>
    <row r="115" spans="1:10" x14ac:dyDescent="0.25">
      <c r="A115" s="11">
        <v>339092</v>
      </c>
      <c r="B115" s="12">
        <v>39494071204</v>
      </c>
      <c r="C115" s="13" t="s">
        <v>174</v>
      </c>
      <c r="D115" s="17">
        <v>1251</v>
      </c>
      <c r="E115" s="18">
        <v>5500</v>
      </c>
      <c r="F115" s="18">
        <v>0</v>
      </c>
      <c r="G115" s="18">
        <v>0</v>
      </c>
      <c r="H115" s="18">
        <v>5500</v>
      </c>
      <c r="I115" s="18">
        <v>5500</v>
      </c>
      <c r="J115" s="19">
        <f t="shared" si="1"/>
        <v>0</v>
      </c>
    </row>
    <row r="116" spans="1:10" x14ac:dyDescent="0.25">
      <c r="A116" s="11">
        <v>339093</v>
      </c>
      <c r="B116" s="12">
        <v>42315905249</v>
      </c>
      <c r="C116" s="13" t="s">
        <v>175</v>
      </c>
      <c r="D116" s="17" t="s">
        <v>176</v>
      </c>
      <c r="E116" s="18">
        <v>13162.98</v>
      </c>
      <c r="F116" s="18">
        <v>0</v>
      </c>
      <c r="G116" s="18">
        <v>-6581.99</v>
      </c>
      <c r="H116" s="18">
        <f>E116</f>
        <v>13162.98</v>
      </c>
      <c r="I116" s="18">
        <v>13162.98</v>
      </c>
      <c r="J116" s="19">
        <f t="shared" si="1"/>
        <v>0</v>
      </c>
    </row>
    <row r="117" spans="1:10" x14ac:dyDescent="0.25">
      <c r="A117" s="11">
        <v>339008</v>
      </c>
      <c r="B117" s="12">
        <v>2281531236</v>
      </c>
      <c r="C117" s="13" t="s">
        <v>177</v>
      </c>
      <c r="D117" s="17">
        <v>586</v>
      </c>
      <c r="E117" s="18">
        <v>13397.55</v>
      </c>
      <c r="F117" s="18">
        <v>0</v>
      </c>
      <c r="G117" s="18">
        <v>0</v>
      </c>
      <c r="H117" s="18">
        <v>13397.55</v>
      </c>
      <c r="I117" s="18">
        <v>13397.55</v>
      </c>
      <c r="J117" s="19">
        <f t="shared" si="1"/>
        <v>0</v>
      </c>
    </row>
    <row r="118" spans="1:10" x14ac:dyDescent="0.25">
      <c r="A118" s="11">
        <v>339039</v>
      </c>
      <c r="B118" s="12">
        <v>3584058000118</v>
      </c>
      <c r="C118" s="13" t="s">
        <v>22</v>
      </c>
      <c r="D118" s="17" t="s">
        <v>178</v>
      </c>
      <c r="E118" s="18">
        <v>20590</v>
      </c>
      <c r="F118" s="18">
        <v>0</v>
      </c>
      <c r="G118" s="18">
        <v>0</v>
      </c>
      <c r="H118" s="18">
        <v>20590</v>
      </c>
      <c r="I118" s="18">
        <v>20590</v>
      </c>
      <c r="J118" s="19">
        <f t="shared" si="1"/>
        <v>0</v>
      </c>
    </row>
    <row r="119" spans="1:10" x14ac:dyDescent="0.25">
      <c r="A119" s="11">
        <v>339008</v>
      </c>
      <c r="B119" s="12">
        <v>82076383204</v>
      </c>
      <c r="C119" s="13" t="s">
        <v>179</v>
      </c>
      <c r="D119" s="17">
        <v>578</v>
      </c>
      <c r="E119" s="18">
        <v>13397.55</v>
      </c>
      <c r="F119" s="18">
        <v>0</v>
      </c>
      <c r="G119" s="18">
        <v>0</v>
      </c>
      <c r="H119" s="18">
        <v>13397.55</v>
      </c>
      <c r="I119" s="18">
        <v>13397.55</v>
      </c>
      <c r="J119" s="19">
        <f t="shared" si="1"/>
        <v>0</v>
      </c>
    </row>
    <row r="120" spans="1:10" x14ac:dyDescent="0.25">
      <c r="A120" s="11">
        <v>339031</v>
      </c>
      <c r="B120" s="12">
        <v>2055120000111</v>
      </c>
      <c r="C120" s="13" t="s">
        <v>23</v>
      </c>
      <c r="D120" s="17">
        <v>1255</v>
      </c>
      <c r="E120" s="18">
        <v>5130</v>
      </c>
      <c r="F120" s="18">
        <v>0</v>
      </c>
      <c r="G120" s="18">
        <v>0</v>
      </c>
      <c r="H120" s="18">
        <v>5130</v>
      </c>
      <c r="I120" s="18">
        <v>5130</v>
      </c>
      <c r="J120" s="19">
        <f t="shared" si="1"/>
        <v>0</v>
      </c>
    </row>
    <row r="121" spans="1:10" x14ac:dyDescent="0.25">
      <c r="A121" s="11">
        <v>339093</v>
      </c>
      <c r="B121" s="12">
        <v>10550127291</v>
      </c>
      <c r="C121" s="13" t="s">
        <v>180</v>
      </c>
      <c r="D121" s="17" t="s">
        <v>181</v>
      </c>
      <c r="E121" s="18">
        <v>2852.59</v>
      </c>
      <c r="F121" s="18">
        <v>0</v>
      </c>
      <c r="G121" s="18">
        <v>0</v>
      </c>
      <c r="H121" s="18">
        <v>2852.59</v>
      </c>
      <c r="I121" s="18">
        <v>2852.59</v>
      </c>
      <c r="J121" s="19">
        <f t="shared" si="1"/>
        <v>0</v>
      </c>
    </row>
    <row r="122" spans="1:10" x14ac:dyDescent="0.25">
      <c r="A122" s="11">
        <v>339008</v>
      </c>
      <c r="B122" s="12">
        <v>92451012234</v>
      </c>
      <c r="C122" s="13" t="s">
        <v>182</v>
      </c>
      <c r="D122" s="17">
        <v>1146</v>
      </c>
      <c r="E122" s="18">
        <v>11004.6</v>
      </c>
      <c r="F122" s="18">
        <v>0</v>
      </c>
      <c r="G122" s="18">
        <v>0</v>
      </c>
      <c r="H122" s="18">
        <v>11004.6</v>
      </c>
      <c r="I122" s="18">
        <v>11004.6</v>
      </c>
      <c r="J122" s="19">
        <f t="shared" si="1"/>
        <v>0</v>
      </c>
    </row>
    <row r="123" spans="1:10" x14ac:dyDescent="0.25">
      <c r="A123" s="11">
        <v>339008</v>
      </c>
      <c r="B123" s="12">
        <v>5689260215</v>
      </c>
      <c r="C123" s="13" t="s">
        <v>183</v>
      </c>
      <c r="D123" s="17" t="s">
        <v>184</v>
      </c>
      <c r="E123" s="18">
        <f>35328.48+32642.24</f>
        <v>67970.720000000001</v>
      </c>
      <c r="F123" s="18">
        <v>0</v>
      </c>
      <c r="G123" s="18">
        <v>0</v>
      </c>
      <c r="H123" s="18">
        <f>E123</f>
        <v>67970.720000000001</v>
      </c>
      <c r="I123" s="18">
        <f>35328.48+10880.75</f>
        <v>46209.23</v>
      </c>
      <c r="J123" s="19">
        <f t="shared" si="1"/>
        <v>21761.489999999998</v>
      </c>
    </row>
    <row r="124" spans="1:10" x14ac:dyDescent="0.25">
      <c r="A124" s="11">
        <v>339092</v>
      </c>
      <c r="B124" s="12">
        <v>66572207315</v>
      </c>
      <c r="C124" s="13" t="s">
        <v>185</v>
      </c>
      <c r="D124" s="17">
        <v>1217</v>
      </c>
      <c r="E124" s="18">
        <v>27288.35</v>
      </c>
      <c r="F124" s="18">
        <v>0</v>
      </c>
      <c r="G124" s="18">
        <v>0</v>
      </c>
      <c r="H124" s="18">
        <v>27288.35</v>
      </c>
      <c r="I124" s="18">
        <v>27288.35</v>
      </c>
      <c r="J124" s="19">
        <f t="shared" si="1"/>
        <v>0</v>
      </c>
    </row>
    <row r="125" spans="1:10" x14ac:dyDescent="0.25">
      <c r="A125" s="11">
        <v>339008</v>
      </c>
      <c r="B125" s="12">
        <v>17391296287</v>
      </c>
      <c r="C125" s="13" t="s">
        <v>186</v>
      </c>
      <c r="D125" s="17">
        <v>468</v>
      </c>
      <c r="E125" s="18">
        <v>10156.5</v>
      </c>
      <c r="F125" s="18">
        <v>0</v>
      </c>
      <c r="G125" s="18">
        <v>0</v>
      </c>
      <c r="H125" s="18">
        <v>10156.5</v>
      </c>
      <c r="I125" s="18">
        <v>10156.5</v>
      </c>
      <c r="J125" s="19">
        <f t="shared" si="1"/>
        <v>0</v>
      </c>
    </row>
    <row r="126" spans="1:10" x14ac:dyDescent="0.25">
      <c r="A126" s="11">
        <v>339092</v>
      </c>
      <c r="B126" s="12">
        <v>33050465204</v>
      </c>
      <c r="C126" s="13" t="s">
        <v>187</v>
      </c>
      <c r="D126" s="17">
        <v>1216</v>
      </c>
      <c r="E126" s="18">
        <v>10078.52</v>
      </c>
      <c r="F126" s="18">
        <v>0</v>
      </c>
      <c r="G126" s="18">
        <v>0</v>
      </c>
      <c r="H126" s="18">
        <v>10078.52</v>
      </c>
      <c r="I126" s="18">
        <v>10078.52</v>
      </c>
      <c r="J126" s="19">
        <f t="shared" si="1"/>
        <v>0</v>
      </c>
    </row>
    <row r="127" spans="1:10" x14ac:dyDescent="0.25">
      <c r="A127" s="11">
        <v>319192</v>
      </c>
      <c r="B127" s="12">
        <v>5247283000194</v>
      </c>
      <c r="C127" s="13" t="s">
        <v>188</v>
      </c>
      <c r="D127" s="16" t="s">
        <v>189</v>
      </c>
      <c r="E127" s="18">
        <f>165481.91+428404.93</f>
        <v>593886.84</v>
      </c>
      <c r="F127" s="18">
        <v>0</v>
      </c>
      <c r="G127" s="18">
        <f>64504.86</f>
        <v>64504.86</v>
      </c>
      <c r="H127" s="18">
        <f>E127</f>
        <v>593886.84</v>
      </c>
      <c r="I127" s="18">
        <f>165481.91+428404.93</f>
        <v>593886.84</v>
      </c>
      <c r="J127" s="19">
        <f t="shared" si="1"/>
        <v>0</v>
      </c>
    </row>
    <row r="128" spans="1:10" x14ac:dyDescent="0.25">
      <c r="A128" s="11">
        <v>319192</v>
      </c>
      <c r="B128" s="12">
        <v>5090634000104</v>
      </c>
      <c r="C128" s="13" t="s">
        <v>190</v>
      </c>
      <c r="D128" s="16" t="s">
        <v>191</v>
      </c>
      <c r="E128" s="18">
        <f>20409.9+149326.52</f>
        <v>169736.41999999998</v>
      </c>
      <c r="F128" s="18">
        <v>0</v>
      </c>
      <c r="G128" s="18">
        <f>21022.21</f>
        <v>21022.21</v>
      </c>
      <c r="H128" s="18">
        <f>20409.9+149326.52</f>
        <v>169736.41999999998</v>
      </c>
      <c r="I128" s="18">
        <f>20409.9+149326.52</f>
        <v>169736.41999999998</v>
      </c>
      <c r="J128" s="19">
        <f t="shared" si="1"/>
        <v>0</v>
      </c>
    </row>
    <row r="129" spans="1:10" x14ac:dyDescent="0.25">
      <c r="A129" s="11">
        <v>319192</v>
      </c>
      <c r="B129" s="12">
        <v>5054929000117</v>
      </c>
      <c r="C129" s="13" t="s">
        <v>192</v>
      </c>
      <c r="D129" s="16" t="s">
        <v>193</v>
      </c>
      <c r="E129" s="18">
        <f>5407.42+63469.01</f>
        <v>68876.430000000008</v>
      </c>
      <c r="F129" s="18">
        <v>0</v>
      </c>
      <c r="G129" s="18">
        <f>5407.42</f>
        <v>5407.42</v>
      </c>
      <c r="H129" s="18">
        <f>5407.42+63469.01</f>
        <v>68876.430000000008</v>
      </c>
      <c r="I129" s="18">
        <f>5407.42+63469.01</f>
        <v>68876.430000000008</v>
      </c>
      <c r="J129" s="19">
        <f t="shared" si="1"/>
        <v>0</v>
      </c>
    </row>
    <row r="130" spans="1:10" x14ac:dyDescent="0.25">
      <c r="A130" s="11">
        <v>319192</v>
      </c>
      <c r="B130" s="12">
        <v>3137985000190</v>
      </c>
      <c r="C130" s="13" t="s">
        <v>194</v>
      </c>
      <c r="D130" s="15" t="s">
        <v>214</v>
      </c>
      <c r="E130" s="18">
        <f>15354.08+282221.89</f>
        <v>297575.97000000003</v>
      </c>
      <c r="F130" s="18">
        <v>0</v>
      </c>
      <c r="G130" s="18">
        <v>0</v>
      </c>
      <c r="H130" s="18">
        <f>15354.08+282221.89</f>
        <v>297575.97000000003</v>
      </c>
      <c r="I130" s="18">
        <f>15354.08+282221.89</f>
        <v>297575.97000000003</v>
      </c>
      <c r="J130" s="19">
        <f t="shared" si="1"/>
        <v>0</v>
      </c>
    </row>
    <row r="131" spans="1:10" x14ac:dyDescent="0.25">
      <c r="A131" s="11">
        <v>339008</v>
      </c>
      <c r="B131" s="12">
        <v>15883302220</v>
      </c>
      <c r="C131" s="13" t="s">
        <v>195</v>
      </c>
      <c r="D131" s="17">
        <v>389</v>
      </c>
      <c r="E131" s="18">
        <v>5420</v>
      </c>
      <c r="F131" s="18">
        <v>0</v>
      </c>
      <c r="G131" s="18">
        <v>0</v>
      </c>
      <c r="H131" s="18">
        <v>5420</v>
      </c>
      <c r="I131" s="18">
        <v>5420</v>
      </c>
      <c r="J131" s="19">
        <f t="shared" si="1"/>
        <v>0</v>
      </c>
    </row>
    <row r="132" spans="1:10" x14ac:dyDescent="0.25">
      <c r="A132" s="11">
        <v>339093</v>
      </c>
      <c r="B132" s="12">
        <v>84522461291</v>
      </c>
      <c r="C132" s="13" t="s">
        <v>196</v>
      </c>
      <c r="D132" s="17" t="s">
        <v>197</v>
      </c>
      <c r="E132" s="18">
        <v>67968.14</v>
      </c>
      <c r="F132" s="18">
        <v>0</v>
      </c>
      <c r="G132" s="18">
        <v>0</v>
      </c>
      <c r="H132" s="18">
        <v>67968.14</v>
      </c>
      <c r="I132" s="18">
        <v>47977.440000000002</v>
      </c>
      <c r="J132" s="19">
        <f t="shared" si="1"/>
        <v>19990.699999999997</v>
      </c>
    </row>
    <row r="133" spans="1:10" x14ac:dyDescent="0.25">
      <c r="A133" s="11">
        <v>339093</v>
      </c>
      <c r="B133" s="12">
        <v>10418130230</v>
      </c>
      <c r="C133" s="13" t="s">
        <v>198</v>
      </c>
      <c r="D133" s="17" t="s">
        <v>199</v>
      </c>
      <c r="E133" s="18">
        <v>10859.68</v>
      </c>
      <c r="F133" s="18">
        <v>13961.16</v>
      </c>
      <c r="G133" s="18">
        <v>-1</v>
      </c>
      <c r="H133" s="18">
        <v>24819.84</v>
      </c>
      <c r="I133" s="18">
        <v>17064.64</v>
      </c>
      <c r="J133" s="19">
        <f t="shared" si="1"/>
        <v>7755.2000000000007</v>
      </c>
    </row>
    <row r="134" spans="1:10" x14ac:dyDescent="0.25">
      <c r="A134" s="11">
        <v>319192</v>
      </c>
      <c r="B134" s="12">
        <v>4976700000177</v>
      </c>
      <c r="C134" s="13" t="s">
        <v>200</v>
      </c>
      <c r="D134" s="17" t="s">
        <v>201</v>
      </c>
      <c r="E134" s="18">
        <f>20859.66+122292.82</f>
        <v>143152.48000000001</v>
      </c>
      <c r="F134" s="18">
        <v>0</v>
      </c>
      <c r="G134" s="18">
        <v>0</v>
      </c>
      <c r="H134" s="18">
        <f>20859.66+122292.82</f>
        <v>143152.48000000001</v>
      </c>
      <c r="I134" s="18">
        <f>20859.66+122292.82</f>
        <v>143152.48000000001</v>
      </c>
      <c r="J134" s="19">
        <f t="shared" si="1"/>
        <v>0</v>
      </c>
    </row>
    <row r="135" spans="1:10" x14ac:dyDescent="0.25">
      <c r="A135" s="11">
        <v>319192</v>
      </c>
      <c r="B135" s="12">
        <v>4789665000187</v>
      </c>
      <c r="C135" s="13" t="s">
        <v>202</v>
      </c>
      <c r="D135" s="17" t="s">
        <v>203</v>
      </c>
      <c r="E135" s="18">
        <f>54578.6+307233.8</f>
        <v>361812.39999999997</v>
      </c>
      <c r="F135" s="18">
        <v>0</v>
      </c>
      <c r="G135" s="18">
        <f>27289.3</f>
        <v>27289.3</v>
      </c>
      <c r="H135" s="18">
        <f>54578.6+307233.8</f>
        <v>361812.39999999997</v>
      </c>
      <c r="I135" s="18">
        <f>54578.6+307233.8</f>
        <v>361812.39999999997</v>
      </c>
      <c r="J135" s="19">
        <f t="shared" si="1"/>
        <v>0</v>
      </c>
    </row>
    <row r="136" spans="1:10" x14ac:dyDescent="0.25">
      <c r="A136" s="11">
        <v>339093</v>
      </c>
      <c r="B136" s="12">
        <v>4567897000190</v>
      </c>
      <c r="C136" s="13" t="s">
        <v>24</v>
      </c>
      <c r="D136" s="17" t="s">
        <v>204</v>
      </c>
      <c r="E136" s="18">
        <v>146783.78</v>
      </c>
      <c r="F136" s="18">
        <v>0</v>
      </c>
      <c r="G136" s="18">
        <v>-41487.94</v>
      </c>
      <c r="H136" s="18">
        <v>105295.84</v>
      </c>
      <c r="I136" s="18">
        <v>105295.84</v>
      </c>
      <c r="J136" s="19">
        <f t="shared" si="1"/>
        <v>0</v>
      </c>
    </row>
    <row r="137" spans="1:10" x14ac:dyDescent="0.25">
      <c r="A137" s="11">
        <v>319013</v>
      </c>
      <c r="B137" s="12">
        <v>5703755000176</v>
      </c>
      <c r="C137" s="13" t="s">
        <v>205</v>
      </c>
      <c r="D137" s="17" t="s">
        <v>206</v>
      </c>
      <c r="E137" s="18">
        <f>28851.03+2219.31+4438.62</f>
        <v>35508.959999999999</v>
      </c>
      <c r="F137" s="18">
        <v>0</v>
      </c>
      <c r="G137" s="18">
        <v>0</v>
      </c>
      <c r="H137" s="18">
        <v>33289.65</v>
      </c>
      <c r="I137" s="18">
        <v>33289.65</v>
      </c>
      <c r="J137" s="19">
        <f t="shared" si="1"/>
        <v>0</v>
      </c>
    </row>
    <row r="138" spans="1:10" x14ac:dyDescent="0.25">
      <c r="A138" s="11">
        <v>339039</v>
      </c>
      <c r="B138" s="12">
        <v>4201372000137</v>
      </c>
      <c r="C138" s="13" t="s">
        <v>25</v>
      </c>
      <c r="D138" s="17" t="s">
        <v>207</v>
      </c>
      <c r="E138" s="18">
        <v>749000</v>
      </c>
      <c r="F138" s="18">
        <v>2524200</v>
      </c>
      <c r="G138" s="18">
        <v>-892204.9</v>
      </c>
      <c r="H138" s="18">
        <v>2380995.1</v>
      </c>
      <c r="I138" s="18">
        <f>2380955.1+40</f>
        <v>2380995.1</v>
      </c>
      <c r="J138" s="19">
        <f t="shared" si="1"/>
        <v>0</v>
      </c>
    </row>
    <row r="139" spans="1:10" x14ac:dyDescent="0.25">
      <c r="A139" s="11">
        <v>339008</v>
      </c>
      <c r="B139" s="12">
        <v>64414817234</v>
      </c>
      <c r="C139" s="13" t="s">
        <v>208</v>
      </c>
      <c r="D139" s="17" t="s">
        <v>209</v>
      </c>
      <c r="E139" s="18">
        <f>60492.22+7617.77</f>
        <v>68109.990000000005</v>
      </c>
      <c r="F139" s="18">
        <v>0</v>
      </c>
      <c r="G139" s="18">
        <v>0</v>
      </c>
      <c r="H139" s="18">
        <f>E139</f>
        <v>68109.990000000005</v>
      </c>
      <c r="I139" s="18">
        <f>60492.22+7617.77</f>
        <v>68109.990000000005</v>
      </c>
      <c r="J139" s="19">
        <f t="shared" si="1"/>
        <v>0</v>
      </c>
    </row>
    <row r="140" spans="1:10" x14ac:dyDescent="0.25">
      <c r="A140" s="11">
        <v>339039</v>
      </c>
      <c r="B140" s="12">
        <v>34818088000175</v>
      </c>
      <c r="C140" s="13" t="s">
        <v>26</v>
      </c>
      <c r="D140" s="17">
        <v>348</v>
      </c>
      <c r="E140" s="18">
        <v>16706.05</v>
      </c>
      <c r="F140" s="18">
        <v>0</v>
      </c>
      <c r="G140" s="18">
        <v>0</v>
      </c>
      <c r="H140" s="18">
        <v>16706.05</v>
      </c>
      <c r="I140" s="18">
        <v>16706.05</v>
      </c>
      <c r="J140" s="19">
        <f t="shared" si="1"/>
        <v>0</v>
      </c>
    </row>
    <row r="141" spans="1:10" x14ac:dyDescent="0.25">
      <c r="A141" s="11">
        <v>339093</v>
      </c>
      <c r="B141" s="12">
        <v>68476485204</v>
      </c>
      <c r="C141" s="13" t="s">
        <v>210</v>
      </c>
      <c r="D141" s="17">
        <v>1224</v>
      </c>
      <c r="E141" s="18">
        <v>2207.34</v>
      </c>
      <c r="F141" s="18">
        <v>0</v>
      </c>
      <c r="G141" s="18">
        <v>0</v>
      </c>
      <c r="H141" s="18">
        <v>2207.34</v>
      </c>
      <c r="I141" s="18">
        <v>2207.34</v>
      </c>
      <c r="J141" s="19">
        <f t="shared" si="1"/>
        <v>0</v>
      </c>
    </row>
    <row r="142" spans="1:10" x14ac:dyDescent="0.25">
      <c r="A142" s="22"/>
      <c r="B142" s="3"/>
      <c r="C142" s="4"/>
      <c r="D142" s="23"/>
      <c r="E142" s="6"/>
      <c r="F142" s="7"/>
      <c r="G142" s="7"/>
      <c r="H142" s="6"/>
      <c r="I142" s="6"/>
    </row>
  </sheetData>
  <mergeCells count="4">
    <mergeCell ref="A4:I4"/>
    <mergeCell ref="A5:I5"/>
    <mergeCell ref="A6:I6"/>
    <mergeCell ref="A7:I7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UG 01</vt:lpstr>
      <vt:lpstr>Planilha1</vt:lpstr>
      <vt:lpstr>'UG 01'!Titulos_de_impressao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2019-05-29T16:50:41Z</cp:lastPrinted>
  <dcterms:created xsi:type="dcterms:W3CDTF">2019-05-22T13:35:28Z</dcterms:created>
  <dcterms:modified xsi:type="dcterms:W3CDTF">2019-05-29T16:52:41Z</dcterms:modified>
</cp:coreProperties>
</file>