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solução 195-2014\Proposta Orçamentária 2019\"/>
    </mc:Choice>
  </mc:AlternateContent>
  <bookViews>
    <workbookView xWindow="0" yWindow="0" windowWidth="28800" windowHeight="12345"/>
  </bookViews>
  <sheets>
    <sheet name="PROPOSTA 2019 " sheetId="1" r:id="rId1"/>
  </sheets>
  <externalReferences>
    <externalReference r:id="rId2"/>
  </externalReferences>
  <definedNames>
    <definedName name="_xlnm.Print_Area" localSheetId="0">'PROPOSTA 2019 '!$A$1:$AA$132</definedName>
    <definedName name="_xlnm.Print_Titles" localSheetId="0">'PROPOSTA 2019 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D18" i="1"/>
  <c r="D17" i="1" s="1"/>
  <c r="E18" i="1"/>
  <c r="E17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T18" i="1"/>
  <c r="T17" i="1" s="1"/>
  <c r="U18" i="1"/>
  <c r="U17" i="1" s="1"/>
  <c r="V18" i="1"/>
  <c r="V17" i="1" s="1"/>
  <c r="W18" i="1"/>
  <c r="W17" i="1" s="1"/>
  <c r="X18" i="1"/>
  <c r="X17" i="1" s="1"/>
  <c r="Y18" i="1"/>
  <c r="Y17" i="1" s="1"/>
  <c r="Z18" i="1"/>
  <c r="Z17" i="1" s="1"/>
  <c r="AA18" i="1"/>
  <c r="AA17" i="1" s="1"/>
  <c r="C17" i="1"/>
  <c r="C18" i="1"/>
  <c r="C20" i="1"/>
  <c r="D31" i="1"/>
  <c r="D30" i="1" s="1"/>
  <c r="E31" i="1"/>
  <c r="E30" i="1" s="1"/>
  <c r="F31" i="1"/>
  <c r="F30" i="1" s="1"/>
  <c r="G31" i="1"/>
  <c r="G30" i="1" s="1"/>
  <c r="H31" i="1"/>
  <c r="H30" i="1" s="1"/>
  <c r="I31" i="1"/>
  <c r="I30" i="1" s="1"/>
  <c r="J31" i="1"/>
  <c r="J30" i="1" s="1"/>
  <c r="K31" i="1"/>
  <c r="K30" i="1" s="1"/>
  <c r="L31" i="1"/>
  <c r="L30" i="1" s="1"/>
  <c r="M31" i="1"/>
  <c r="M30" i="1" s="1"/>
  <c r="N31" i="1"/>
  <c r="N30" i="1" s="1"/>
  <c r="O31" i="1"/>
  <c r="O30" i="1" s="1"/>
  <c r="P31" i="1"/>
  <c r="P30" i="1" s="1"/>
  <c r="Q31" i="1"/>
  <c r="Q30" i="1" s="1"/>
  <c r="R31" i="1"/>
  <c r="R30" i="1" s="1"/>
  <c r="S31" i="1"/>
  <c r="S30" i="1" s="1"/>
  <c r="T31" i="1"/>
  <c r="T30" i="1" s="1"/>
  <c r="U31" i="1"/>
  <c r="U30" i="1" s="1"/>
  <c r="V31" i="1"/>
  <c r="V30" i="1" s="1"/>
  <c r="W31" i="1"/>
  <c r="W30" i="1" s="1"/>
  <c r="X31" i="1"/>
  <c r="X30" i="1" s="1"/>
  <c r="Y31" i="1"/>
  <c r="Y30" i="1" s="1"/>
  <c r="Z31" i="1"/>
  <c r="Z30" i="1" s="1"/>
  <c r="AA31" i="1"/>
  <c r="AA30" i="1" s="1"/>
  <c r="C31" i="1"/>
  <c r="C30" i="1" s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D39" i="1"/>
  <c r="D38" i="1" s="1"/>
  <c r="E39" i="1"/>
  <c r="E38" i="1" s="1"/>
  <c r="F39" i="1"/>
  <c r="F38" i="1" s="1"/>
  <c r="G39" i="1"/>
  <c r="G38" i="1" s="1"/>
  <c r="H39" i="1"/>
  <c r="H38" i="1" s="1"/>
  <c r="I39" i="1"/>
  <c r="I38" i="1" s="1"/>
  <c r="J39" i="1"/>
  <c r="J38" i="1" s="1"/>
  <c r="K39" i="1"/>
  <c r="K38" i="1" s="1"/>
  <c r="L39" i="1"/>
  <c r="L38" i="1" s="1"/>
  <c r="M39" i="1"/>
  <c r="M38" i="1" s="1"/>
  <c r="N39" i="1"/>
  <c r="N38" i="1" s="1"/>
  <c r="O39" i="1"/>
  <c r="O38" i="1" s="1"/>
  <c r="P39" i="1"/>
  <c r="P38" i="1" s="1"/>
  <c r="Q39" i="1"/>
  <c r="Q38" i="1" s="1"/>
  <c r="R39" i="1"/>
  <c r="R38" i="1" s="1"/>
  <c r="S39" i="1"/>
  <c r="S38" i="1" s="1"/>
  <c r="T39" i="1"/>
  <c r="T38" i="1" s="1"/>
  <c r="U39" i="1"/>
  <c r="U38" i="1" s="1"/>
  <c r="V39" i="1"/>
  <c r="V38" i="1" s="1"/>
  <c r="W39" i="1"/>
  <c r="W38" i="1" s="1"/>
  <c r="X39" i="1"/>
  <c r="X38" i="1" s="1"/>
  <c r="Y39" i="1"/>
  <c r="Y38" i="1" s="1"/>
  <c r="Z39" i="1"/>
  <c r="Z38" i="1" s="1"/>
  <c r="AA39" i="1"/>
  <c r="AA38" i="1" s="1"/>
  <c r="C38" i="1"/>
  <c r="C39" i="1"/>
  <c r="C41" i="1"/>
  <c r="D50" i="1"/>
  <c r="D49" i="1" s="1"/>
  <c r="E50" i="1"/>
  <c r="E49" i="1" s="1"/>
  <c r="F50" i="1"/>
  <c r="F49" i="1" s="1"/>
  <c r="G50" i="1"/>
  <c r="G49" i="1" s="1"/>
  <c r="H50" i="1"/>
  <c r="H49" i="1" s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T50" i="1"/>
  <c r="T49" i="1" s="1"/>
  <c r="U50" i="1"/>
  <c r="U49" i="1" s="1"/>
  <c r="V50" i="1"/>
  <c r="V49" i="1" s="1"/>
  <c r="W50" i="1"/>
  <c r="W49" i="1" s="1"/>
  <c r="X50" i="1"/>
  <c r="X49" i="1" s="1"/>
  <c r="Y50" i="1"/>
  <c r="Y49" i="1" s="1"/>
  <c r="Z50" i="1"/>
  <c r="Z49" i="1" s="1"/>
  <c r="AA50" i="1"/>
  <c r="AA49" i="1" s="1"/>
  <c r="C49" i="1"/>
  <c r="C50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C58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C61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C6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D75" i="1"/>
  <c r="D74" i="1" s="1"/>
  <c r="E75" i="1"/>
  <c r="E74" i="1" s="1"/>
  <c r="F75" i="1"/>
  <c r="F74" i="1" s="1"/>
  <c r="G75" i="1"/>
  <c r="G74" i="1" s="1"/>
  <c r="H75" i="1"/>
  <c r="H74" i="1" s="1"/>
  <c r="I75" i="1"/>
  <c r="I74" i="1" s="1"/>
  <c r="J75" i="1"/>
  <c r="J74" i="1" s="1"/>
  <c r="K75" i="1"/>
  <c r="K74" i="1" s="1"/>
  <c r="L75" i="1"/>
  <c r="L74" i="1" s="1"/>
  <c r="M75" i="1"/>
  <c r="M74" i="1" s="1"/>
  <c r="N75" i="1"/>
  <c r="N74" i="1" s="1"/>
  <c r="O75" i="1"/>
  <c r="O74" i="1" s="1"/>
  <c r="P75" i="1"/>
  <c r="P74" i="1" s="1"/>
  <c r="Q75" i="1"/>
  <c r="Q74" i="1" s="1"/>
  <c r="R75" i="1"/>
  <c r="R74" i="1" s="1"/>
  <c r="S75" i="1"/>
  <c r="S74" i="1" s="1"/>
  <c r="T75" i="1"/>
  <c r="T74" i="1" s="1"/>
  <c r="U75" i="1"/>
  <c r="U74" i="1" s="1"/>
  <c r="V75" i="1"/>
  <c r="V74" i="1" s="1"/>
  <c r="W75" i="1"/>
  <c r="W74" i="1" s="1"/>
  <c r="X75" i="1"/>
  <c r="X74" i="1" s="1"/>
  <c r="Y75" i="1"/>
  <c r="Y74" i="1" s="1"/>
  <c r="Z75" i="1"/>
  <c r="Z74" i="1" s="1"/>
  <c r="AA75" i="1"/>
  <c r="AA74" i="1" s="1"/>
  <c r="C74" i="1"/>
  <c r="C75" i="1"/>
  <c r="C77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C83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C88" i="1"/>
  <c r="C89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C91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C100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C108" i="1"/>
  <c r="D123" i="1"/>
  <c r="D122" i="1" s="1"/>
  <c r="D121" i="1" s="1"/>
  <c r="E123" i="1"/>
  <c r="E122" i="1" s="1"/>
  <c r="E121" i="1" s="1"/>
  <c r="F123" i="1"/>
  <c r="F122" i="1" s="1"/>
  <c r="F121" i="1" s="1"/>
  <c r="G123" i="1"/>
  <c r="G122" i="1" s="1"/>
  <c r="G121" i="1" s="1"/>
  <c r="H123" i="1"/>
  <c r="H122" i="1" s="1"/>
  <c r="H121" i="1" s="1"/>
  <c r="I123" i="1"/>
  <c r="I122" i="1" s="1"/>
  <c r="I121" i="1" s="1"/>
  <c r="J123" i="1"/>
  <c r="J122" i="1" s="1"/>
  <c r="J121" i="1" s="1"/>
  <c r="K123" i="1"/>
  <c r="K122" i="1" s="1"/>
  <c r="K121" i="1" s="1"/>
  <c r="L123" i="1"/>
  <c r="L122" i="1" s="1"/>
  <c r="L121" i="1" s="1"/>
  <c r="M123" i="1"/>
  <c r="M122" i="1" s="1"/>
  <c r="M121" i="1" s="1"/>
  <c r="N123" i="1"/>
  <c r="N122" i="1" s="1"/>
  <c r="N121" i="1" s="1"/>
  <c r="O123" i="1"/>
  <c r="O122" i="1" s="1"/>
  <c r="O121" i="1" s="1"/>
  <c r="P123" i="1"/>
  <c r="P122" i="1" s="1"/>
  <c r="P121" i="1" s="1"/>
  <c r="Q123" i="1"/>
  <c r="Q122" i="1" s="1"/>
  <c r="Q121" i="1" s="1"/>
  <c r="R123" i="1"/>
  <c r="R122" i="1" s="1"/>
  <c r="R121" i="1" s="1"/>
  <c r="S123" i="1"/>
  <c r="S122" i="1" s="1"/>
  <c r="S121" i="1" s="1"/>
  <c r="T123" i="1"/>
  <c r="T122" i="1" s="1"/>
  <c r="T121" i="1" s="1"/>
  <c r="U123" i="1"/>
  <c r="U122" i="1" s="1"/>
  <c r="U121" i="1" s="1"/>
  <c r="V123" i="1"/>
  <c r="V122" i="1" s="1"/>
  <c r="V121" i="1" s="1"/>
  <c r="W123" i="1"/>
  <c r="W122" i="1" s="1"/>
  <c r="W121" i="1" s="1"/>
  <c r="X123" i="1"/>
  <c r="X122" i="1" s="1"/>
  <c r="X121" i="1" s="1"/>
  <c r="Y123" i="1"/>
  <c r="Y122" i="1" s="1"/>
  <c r="Y121" i="1" s="1"/>
  <c r="Z123" i="1"/>
  <c r="Z122" i="1" s="1"/>
  <c r="Z121" i="1" s="1"/>
  <c r="AA123" i="1"/>
  <c r="AA122" i="1" s="1"/>
  <c r="AA121" i="1" s="1"/>
  <c r="C121" i="1"/>
  <c r="C122" i="1"/>
  <c r="C123" i="1"/>
  <c r="V51" i="1" l="1"/>
  <c r="I106" i="1"/>
  <c r="I89" i="1"/>
  <c r="X125" i="1"/>
  <c r="W125" i="1"/>
  <c r="V125" i="1"/>
  <c r="U125" i="1"/>
  <c r="T125" i="1"/>
  <c r="X124" i="1"/>
  <c r="W124" i="1"/>
  <c r="V124" i="1"/>
  <c r="U124" i="1"/>
  <c r="T124" i="1"/>
  <c r="Z109" i="1"/>
  <c r="Y109" i="1"/>
  <c r="W109" i="1"/>
  <c r="V109" i="1"/>
  <c r="T109" i="1"/>
  <c r="Z114" i="1"/>
  <c r="Y114" i="1"/>
  <c r="V114" i="1"/>
  <c r="U114" i="1"/>
  <c r="T114" i="1"/>
  <c r="Z110" i="1"/>
  <c r="Y110" i="1"/>
  <c r="W110" i="1"/>
  <c r="V110" i="1"/>
  <c r="U110" i="1"/>
  <c r="T110" i="1"/>
  <c r="Z113" i="1"/>
  <c r="Y113" i="1"/>
  <c r="W113" i="1"/>
  <c r="V113" i="1"/>
  <c r="U113" i="1"/>
  <c r="T113" i="1"/>
  <c r="Z112" i="1"/>
  <c r="Y112" i="1"/>
  <c r="V112" i="1"/>
  <c r="U112" i="1"/>
  <c r="T112" i="1"/>
  <c r="Z111" i="1"/>
  <c r="Y111" i="1"/>
  <c r="W111" i="1"/>
  <c r="V111" i="1"/>
  <c r="U111" i="1"/>
  <c r="T111" i="1"/>
  <c r="Z107" i="1"/>
  <c r="Y107" i="1"/>
  <c r="X107" i="1"/>
  <c r="W107" i="1"/>
  <c r="V107" i="1"/>
  <c r="T107" i="1"/>
  <c r="Z106" i="1"/>
  <c r="Y106" i="1"/>
  <c r="W106" i="1"/>
  <c r="V106" i="1"/>
  <c r="Z105" i="1"/>
  <c r="Y105" i="1"/>
  <c r="W105" i="1"/>
  <c r="V105" i="1"/>
  <c r="T105" i="1"/>
  <c r="Z104" i="1"/>
  <c r="Y104" i="1"/>
  <c r="W104" i="1"/>
  <c r="V104" i="1"/>
  <c r="T104" i="1"/>
  <c r="Z103" i="1"/>
  <c r="Y103" i="1"/>
  <c r="W103" i="1"/>
  <c r="V103" i="1"/>
  <c r="T103" i="1"/>
  <c r="Z102" i="1"/>
  <c r="Y102" i="1"/>
  <c r="W102" i="1"/>
  <c r="V102" i="1"/>
  <c r="U102" i="1"/>
  <c r="T102" i="1"/>
  <c r="Z101" i="1"/>
  <c r="Y101" i="1"/>
  <c r="W101" i="1"/>
  <c r="V101" i="1"/>
  <c r="T101" i="1"/>
  <c r="Z99" i="1"/>
  <c r="Y99" i="1"/>
  <c r="W99" i="1"/>
  <c r="V99" i="1"/>
  <c r="U99" i="1"/>
  <c r="T99" i="1"/>
  <c r="Z98" i="1"/>
  <c r="Y98" i="1"/>
  <c r="W98" i="1"/>
  <c r="V98" i="1"/>
  <c r="U98" i="1"/>
  <c r="T98" i="1"/>
  <c r="Z97" i="1"/>
  <c r="Y97" i="1"/>
  <c r="W97" i="1"/>
  <c r="V97" i="1"/>
  <c r="T97" i="1"/>
  <c r="Z96" i="1"/>
  <c r="Y96" i="1"/>
  <c r="W96" i="1"/>
  <c r="V96" i="1"/>
  <c r="U96" i="1"/>
  <c r="T96" i="1"/>
  <c r="Z95" i="1"/>
  <c r="Y95" i="1"/>
  <c r="W95" i="1"/>
  <c r="V95" i="1"/>
  <c r="U95" i="1"/>
  <c r="T95" i="1"/>
  <c r="Z94" i="1"/>
  <c r="Y94" i="1"/>
  <c r="W94" i="1"/>
  <c r="V94" i="1"/>
  <c r="U94" i="1"/>
  <c r="T94" i="1"/>
  <c r="Z93" i="1"/>
  <c r="Y93" i="1"/>
  <c r="W93" i="1"/>
  <c r="V93" i="1"/>
  <c r="U93" i="1"/>
  <c r="T93" i="1"/>
  <c r="Z92" i="1"/>
  <c r="Y92" i="1"/>
  <c r="W92" i="1"/>
  <c r="V92" i="1"/>
  <c r="U92" i="1"/>
  <c r="T92" i="1"/>
  <c r="Z57" i="1"/>
  <c r="Y57" i="1"/>
  <c r="W57" i="1"/>
  <c r="V57" i="1"/>
  <c r="U57" i="1"/>
  <c r="T57" i="1"/>
  <c r="Z90" i="1"/>
  <c r="Y90" i="1"/>
  <c r="W90" i="1"/>
  <c r="V90" i="1"/>
  <c r="U90" i="1"/>
  <c r="T90" i="1"/>
  <c r="Z87" i="1"/>
  <c r="Y87" i="1"/>
  <c r="W87" i="1"/>
  <c r="V87" i="1"/>
  <c r="U87" i="1"/>
  <c r="T87" i="1"/>
  <c r="Z86" i="1"/>
  <c r="Y86" i="1"/>
  <c r="W86" i="1"/>
  <c r="V86" i="1"/>
  <c r="U86" i="1"/>
  <c r="T86" i="1"/>
  <c r="Z85" i="1"/>
  <c r="Y85" i="1"/>
  <c r="W85" i="1"/>
  <c r="V85" i="1"/>
  <c r="U85" i="1"/>
  <c r="T85" i="1"/>
  <c r="Z84" i="1"/>
  <c r="Y84" i="1"/>
  <c r="W84" i="1"/>
  <c r="V84" i="1"/>
  <c r="U84" i="1"/>
  <c r="T84" i="1"/>
  <c r="Z82" i="1"/>
  <c r="Y82" i="1"/>
  <c r="X82" i="1"/>
  <c r="W82" i="1"/>
  <c r="V82" i="1"/>
  <c r="T82" i="1"/>
  <c r="Z81" i="1"/>
  <c r="Y81" i="1"/>
  <c r="W81" i="1"/>
  <c r="V81" i="1"/>
  <c r="T81" i="1"/>
  <c r="Z80" i="1"/>
  <c r="Y80" i="1"/>
  <c r="W80" i="1"/>
  <c r="V80" i="1"/>
  <c r="T80" i="1"/>
  <c r="Z79" i="1"/>
  <c r="Y79" i="1"/>
  <c r="V79" i="1"/>
  <c r="T79" i="1"/>
  <c r="Z78" i="1"/>
  <c r="Y78" i="1"/>
  <c r="W78" i="1"/>
  <c r="V78" i="1"/>
  <c r="T78" i="1"/>
  <c r="Z76" i="1"/>
  <c r="Y76" i="1"/>
  <c r="W76" i="1"/>
  <c r="V76" i="1"/>
  <c r="U76" i="1"/>
  <c r="T76" i="1"/>
  <c r="Z73" i="1"/>
  <c r="Y73" i="1"/>
  <c r="W73" i="1"/>
  <c r="V73" i="1"/>
  <c r="U73" i="1"/>
  <c r="T73" i="1"/>
  <c r="Z72" i="1"/>
  <c r="Y72" i="1"/>
  <c r="X72" i="1"/>
  <c r="W72" i="1"/>
  <c r="V72" i="1"/>
  <c r="U72" i="1"/>
  <c r="T72" i="1"/>
  <c r="Z68" i="1"/>
  <c r="Y68" i="1"/>
  <c r="W68" i="1"/>
  <c r="V68" i="1"/>
  <c r="U68" i="1"/>
  <c r="T68" i="1"/>
  <c r="Z71" i="1"/>
  <c r="Y71" i="1"/>
  <c r="W71" i="1"/>
  <c r="V71" i="1"/>
  <c r="U71" i="1"/>
  <c r="T71" i="1"/>
  <c r="Z70" i="1"/>
  <c r="Y70" i="1"/>
  <c r="W70" i="1"/>
  <c r="V70" i="1"/>
  <c r="U70" i="1"/>
  <c r="T70" i="1"/>
  <c r="Z69" i="1"/>
  <c r="Y69" i="1"/>
  <c r="W69" i="1"/>
  <c r="V69" i="1"/>
  <c r="U69" i="1"/>
  <c r="T69" i="1"/>
  <c r="Z66" i="1"/>
  <c r="Y66" i="1"/>
  <c r="X66" i="1"/>
  <c r="W66" i="1"/>
  <c r="V66" i="1"/>
  <c r="T66" i="1"/>
  <c r="Z65" i="1"/>
  <c r="Y65" i="1"/>
  <c r="W65" i="1"/>
  <c r="V65" i="1"/>
  <c r="T65" i="1"/>
  <c r="Z64" i="1"/>
  <c r="Y64" i="1"/>
  <c r="W64" i="1"/>
  <c r="V64" i="1"/>
  <c r="T64" i="1"/>
  <c r="Z63" i="1"/>
  <c r="Y63" i="1"/>
  <c r="W63" i="1"/>
  <c r="V63" i="1"/>
  <c r="T63" i="1"/>
  <c r="Z62" i="1"/>
  <c r="Y62" i="1"/>
  <c r="V62" i="1"/>
  <c r="T62" i="1"/>
  <c r="Z60" i="1"/>
  <c r="Y60" i="1"/>
  <c r="W60" i="1"/>
  <c r="V60" i="1"/>
  <c r="U60" i="1"/>
  <c r="T60" i="1"/>
  <c r="Z59" i="1"/>
  <c r="Y59" i="1"/>
  <c r="W59" i="1"/>
  <c r="V59" i="1"/>
  <c r="U59" i="1"/>
  <c r="T59" i="1"/>
  <c r="Z56" i="1"/>
  <c r="Y56" i="1"/>
  <c r="W56" i="1"/>
  <c r="V56" i="1"/>
  <c r="U56" i="1"/>
  <c r="T56" i="1"/>
  <c r="Z55" i="1"/>
  <c r="Y55" i="1"/>
  <c r="W55" i="1"/>
  <c r="V55" i="1"/>
  <c r="U55" i="1"/>
  <c r="T55" i="1"/>
  <c r="Z54" i="1"/>
  <c r="Y54" i="1"/>
  <c r="W54" i="1"/>
  <c r="V54" i="1"/>
  <c r="U54" i="1"/>
  <c r="T54" i="1"/>
  <c r="Z53" i="1"/>
  <c r="Y53" i="1"/>
  <c r="W53" i="1"/>
  <c r="V53" i="1"/>
  <c r="U53" i="1"/>
  <c r="T53" i="1"/>
  <c r="Z52" i="1"/>
  <c r="Y52" i="1"/>
  <c r="W52" i="1"/>
  <c r="V52" i="1"/>
  <c r="U52" i="1"/>
  <c r="T52" i="1"/>
  <c r="Z51" i="1"/>
  <c r="Y51" i="1"/>
  <c r="W51" i="1"/>
  <c r="T51" i="1"/>
  <c r="Z47" i="1"/>
  <c r="Y47" i="1"/>
  <c r="X47" i="1"/>
  <c r="W47" i="1"/>
  <c r="V47" i="1"/>
  <c r="U47" i="1"/>
  <c r="Z46" i="1"/>
  <c r="Y46" i="1"/>
  <c r="X46" i="1"/>
  <c r="W46" i="1"/>
  <c r="V46" i="1"/>
  <c r="U46" i="1"/>
  <c r="Z45" i="1"/>
  <c r="Y45" i="1"/>
  <c r="X45" i="1"/>
  <c r="V45" i="1"/>
  <c r="U45" i="1"/>
  <c r="Z44" i="1"/>
  <c r="Y44" i="1"/>
  <c r="X44" i="1"/>
  <c r="W44" i="1"/>
  <c r="V44" i="1"/>
  <c r="U44" i="1"/>
  <c r="Z43" i="1"/>
  <c r="Y43" i="1"/>
  <c r="X43" i="1"/>
  <c r="W43" i="1"/>
  <c r="V43" i="1"/>
  <c r="U43" i="1"/>
  <c r="Z42" i="1"/>
  <c r="Y42" i="1"/>
  <c r="X42" i="1"/>
  <c r="W42" i="1"/>
  <c r="V42" i="1"/>
  <c r="U42" i="1"/>
  <c r="Z40" i="1"/>
  <c r="Y40" i="1"/>
  <c r="X40" i="1"/>
  <c r="W40" i="1"/>
  <c r="V40" i="1"/>
  <c r="U40" i="1"/>
  <c r="Z37" i="1"/>
  <c r="Y37" i="1"/>
  <c r="X37" i="1"/>
  <c r="W37" i="1"/>
  <c r="V37" i="1"/>
  <c r="U37" i="1"/>
  <c r="Z36" i="1"/>
  <c r="Y36" i="1"/>
  <c r="X36" i="1"/>
  <c r="V36" i="1"/>
  <c r="U36" i="1"/>
  <c r="Z35" i="1"/>
  <c r="Y35" i="1"/>
  <c r="X35" i="1"/>
  <c r="V35" i="1"/>
  <c r="U35" i="1"/>
  <c r="Z34" i="1"/>
  <c r="Y34" i="1"/>
  <c r="X34" i="1"/>
  <c r="W34" i="1"/>
  <c r="V34" i="1"/>
  <c r="U34" i="1"/>
  <c r="Z33" i="1"/>
  <c r="Y33" i="1"/>
  <c r="X33" i="1"/>
  <c r="W33" i="1"/>
  <c r="V33" i="1"/>
  <c r="U33" i="1"/>
  <c r="Z32" i="1"/>
  <c r="Y32" i="1"/>
  <c r="X32" i="1"/>
  <c r="W32" i="1"/>
  <c r="V32" i="1"/>
  <c r="U32" i="1"/>
  <c r="Z29" i="1"/>
  <c r="Y29" i="1"/>
  <c r="X29" i="1"/>
  <c r="W29" i="1"/>
  <c r="V29" i="1"/>
  <c r="U29" i="1"/>
  <c r="Z28" i="1"/>
  <c r="Y28" i="1"/>
  <c r="X28" i="1"/>
  <c r="W28" i="1"/>
  <c r="V28" i="1"/>
  <c r="U28" i="1"/>
  <c r="T28" i="1"/>
  <c r="Z27" i="1"/>
  <c r="Y27" i="1"/>
  <c r="X27" i="1"/>
  <c r="W27" i="1"/>
  <c r="V27" i="1"/>
  <c r="U27" i="1"/>
  <c r="T27" i="1"/>
  <c r="Z26" i="1"/>
  <c r="Y26" i="1"/>
  <c r="X26" i="1"/>
  <c r="W26" i="1"/>
  <c r="V26" i="1"/>
  <c r="U26" i="1"/>
  <c r="Z25" i="1"/>
  <c r="Y25" i="1"/>
  <c r="X25" i="1"/>
  <c r="V25" i="1"/>
  <c r="U25" i="1"/>
  <c r="Z24" i="1"/>
  <c r="Y24" i="1"/>
  <c r="X24" i="1"/>
  <c r="V24" i="1"/>
  <c r="U24" i="1"/>
  <c r="Z23" i="1"/>
  <c r="Y23" i="1"/>
  <c r="X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19" i="1"/>
  <c r="Y19" i="1"/>
  <c r="X19" i="1"/>
  <c r="U19" i="1"/>
  <c r="W19" i="1"/>
  <c r="AA72" i="1" l="1"/>
  <c r="AA28" i="1"/>
  <c r="AA27" i="1"/>
  <c r="V19" i="1" l="1"/>
  <c r="I65" i="1"/>
  <c r="I63" i="1"/>
  <c r="I14" i="1"/>
  <c r="I118" i="1" s="1"/>
  <c r="I129" i="1" s="1"/>
  <c r="C19" i="1"/>
  <c r="M19" i="1"/>
  <c r="Q19" i="1"/>
  <c r="S19" i="1"/>
  <c r="G21" i="1"/>
  <c r="H21" i="1"/>
  <c r="T21" i="1" s="1"/>
  <c r="AA21" i="1" s="1"/>
  <c r="Q21" i="1"/>
  <c r="S21" i="1"/>
  <c r="G22" i="1"/>
  <c r="H22" i="1"/>
  <c r="T22" i="1" s="1"/>
  <c r="AA22" i="1" s="1"/>
  <c r="Q22" i="1"/>
  <c r="S22" i="1"/>
  <c r="G23" i="1"/>
  <c r="H23" i="1"/>
  <c r="T23" i="1" s="1"/>
  <c r="K23" i="1"/>
  <c r="W23" i="1" s="1"/>
  <c r="Q23" i="1"/>
  <c r="S23" i="1"/>
  <c r="C24" i="1"/>
  <c r="D24" i="1"/>
  <c r="H24" i="1"/>
  <c r="K24" i="1"/>
  <c r="Q24" i="1"/>
  <c r="S24" i="1"/>
  <c r="C25" i="1"/>
  <c r="D25" i="1"/>
  <c r="W25" i="1" s="1"/>
  <c r="H25" i="1"/>
  <c r="M25" i="1" s="1"/>
  <c r="Q25" i="1"/>
  <c r="S25" i="1"/>
  <c r="C26" i="1"/>
  <c r="H26" i="1"/>
  <c r="M26" i="1" s="1"/>
  <c r="Q26" i="1"/>
  <c r="S26" i="1"/>
  <c r="G27" i="1"/>
  <c r="M27" i="1"/>
  <c r="Q27" i="1"/>
  <c r="S27" i="1"/>
  <c r="G28" i="1"/>
  <c r="M28" i="1"/>
  <c r="Q28" i="1"/>
  <c r="S28" i="1"/>
  <c r="G29" i="1"/>
  <c r="H29" i="1"/>
  <c r="Q29" i="1"/>
  <c r="S29" i="1"/>
  <c r="G32" i="1"/>
  <c r="H32" i="1"/>
  <c r="T32" i="1" s="1"/>
  <c r="AA32" i="1" s="1"/>
  <c r="Q32" i="1"/>
  <c r="S32" i="1"/>
  <c r="G33" i="1"/>
  <c r="H33" i="1"/>
  <c r="Q33" i="1"/>
  <c r="S33" i="1"/>
  <c r="G34" i="1"/>
  <c r="H34" i="1"/>
  <c r="T34" i="1" s="1"/>
  <c r="AA34" i="1" s="1"/>
  <c r="Q34" i="1"/>
  <c r="S34" i="1"/>
  <c r="C35" i="1"/>
  <c r="D35" i="1"/>
  <c r="W35" i="1" s="1"/>
  <c r="H35" i="1"/>
  <c r="M35" i="1" s="1"/>
  <c r="Q35" i="1"/>
  <c r="S35" i="1"/>
  <c r="C36" i="1"/>
  <c r="D36" i="1"/>
  <c r="W36" i="1" s="1"/>
  <c r="H36" i="1"/>
  <c r="M36" i="1" s="1"/>
  <c r="Q36" i="1"/>
  <c r="S36" i="1"/>
  <c r="G37" i="1"/>
  <c r="H37" i="1"/>
  <c r="Q37" i="1"/>
  <c r="S37" i="1"/>
  <c r="C40" i="1"/>
  <c r="M40" i="1"/>
  <c r="Q40" i="1"/>
  <c r="S40" i="1"/>
  <c r="G42" i="1"/>
  <c r="H42" i="1"/>
  <c r="Q42" i="1"/>
  <c r="S42" i="1"/>
  <c r="G43" i="1"/>
  <c r="H43" i="1"/>
  <c r="Q43" i="1"/>
  <c r="S43" i="1"/>
  <c r="G44" i="1"/>
  <c r="H44" i="1"/>
  <c r="Q44" i="1"/>
  <c r="S44" i="1"/>
  <c r="C45" i="1"/>
  <c r="D45" i="1"/>
  <c r="W45" i="1" s="1"/>
  <c r="H45" i="1"/>
  <c r="M45" i="1" s="1"/>
  <c r="Q45" i="1"/>
  <c r="S45" i="1"/>
  <c r="G46" i="1"/>
  <c r="H46" i="1"/>
  <c r="Q46" i="1"/>
  <c r="S46" i="1"/>
  <c r="C47" i="1"/>
  <c r="T47" i="1" s="1"/>
  <c r="AA47" i="1" s="1"/>
  <c r="M47" i="1"/>
  <c r="Q47" i="1"/>
  <c r="S47" i="1"/>
  <c r="G51" i="1"/>
  <c r="L51" i="1"/>
  <c r="N51" i="1"/>
  <c r="S51" i="1"/>
  <c r="G52" i="1"/>
  <c r="L52" i="1"/>
  <c r="Q52" i="1"/>
  <c r="S52" i="1"/>
  <c r="G53" i="1"/>
  <c r="L53" i="1"/>
  <c r="X53" i="1" s="1"/>
  <c r="AA53" i="1" s="1"/>
  <c r="Q53" i="1"/>
  <c r="S53" i="1"/>
  <c r="G54" i="1"/>
  <c r="L54" i="1"/>
  <c r="X54" i="1" s="1"/>
  <c r="AA54" i="1" s="1"/>
  <c r="Q54" i="1"/>
  <c r="S54" i="1"/>
  <c r="G55" i="1"/>
  <c r="L55" i="1"/>
  <c r="Q55" i="1"/>
  <c r="S55" i="1"/>
  <c r="G56" i="1"/>
  <c r="L56" i="1"/>
  <c r="Q56" i="1"/>
  <c r="S56" i="1"/>
  <c r="G59" i="1"/>
  <c r="L59" i="1"/>
  <c r="Q59" i="1"/>
  <c r="S59" i="1"/>
  <c r="G60" i="1"/>
  <c r="L60" i="1"/>
  <c r="X60" i="1" s="1"/>
  <c r="AA60" i="1" s="1"/>
  <c r="Q60" i="1"/>
  <c r="S60" i="1"/>
  <c r="G62" i="1"/>
  <c r="L62" i="1"/>
  <c r="N62" i="1"/>
  <c r="O62" i="1"/>
  <c r="R62" i="1"/>
  <c r="G63" i="1"/>
  <c r="L63" i="1"/>
  <c r="N63" i="1"/>
  <c r="P63" i="1"/>
  <c r="S63" i="1"/>
  <c r="G64" i="1"/>
  <c r="L64" i="1"/>
  <c r="X64" i="1" s="1"/>
  <c r="N64" i="1"/>
  <c r="S64" i="1"/>
  <c r="G65" i="1"/>
  <c r="L65" i="1"/>
  <c r="N65" i="1"/>
  <c r="P65" i="1"/>
  <c r="S65" i="1"/>
  <c r="G66" i="1"/>
  <c r="M66" i="1"/>
  <c r="N66" i="1"/>
  <c r="S66" i="1"/>
  <c r="G69" i="1"/>
  <c r="L69" i="1"/>
  <c r="X69" i="1" s="1"/>
  <c r="AA69" i="1" s="1"/>
  <c r="Q69" i="1"/>
  <c r="S69" i="1"/>
  <c r="G70" i="1"/>
  <c r="L70" i="1"/>
  <c r="Q70" i="1"/>
  <c r="S70" i="1"/>
  <c r="G71" i="1"/>
  <c r="L71" i="1"/>
  <c r="Q71" i="1"/>
  <c r="S71" i="1"/>
  <c r="G68" i="1"/>
  <c r="L68" i="1"/>
  <c r="Q68" i="1"/>
  <c r="S68" i="1"/>
  <c r="G72" i="1"/>
  <c r="M72" i="1"/>
  <c r="Q72" i="1"/>
  <c r="S72" i="1"/>
  <c r="L73" i="1"/>
  <c r="Q73" i="1"/>
  <c r="G76" i="1"/>
  <c r="L76" i="1"/>
  <c r="Q76" i="1"/>
  <c r="S76" i="1"/>
  <c r="G78" i="1"/>
  <c r="L78" i="1"/>
  <c r="N78" i="1"/>
  <c r="S78" i="1"/>
  <c r="G79" i="1"/>
  <c r="K79" i="1"/>
  <c r="L79" i="1"/>
  <c r="X79" i="1" s="1"/>
  <c r="N79" i="1"/>
  <c r="S79" i="1"/>
  <c r="G80" i="1"/>
  <c r="L80" i="1"/>
  <c r="N80" i="1"/>
  <c r="S80" i="1"/>
  <c r="G81" i="1"/>
  <c r="L81" i="1"/>
  <c r="X81" i="1" s="1"/>
  <c r="N81" i="1"/>
  <c r="S81" i="1"/>
  <c r="G82" i="1"/>
  <c r="M82" i="1"/>
  <c r="N82" i="1"/>
  <c r="U82" i="1" s="1"/>
  <c r="S82" i="1"/>
  <c r="G84" i="1"/>
  <c r="L84" i="1"/>
  <c r="Q84" i="1"/>
  <c r="S84" i="1"/>
  <c r="G85" i="1"/>
  <c r="L85" i="1"/>
  <c r="Q85" i="1"/>
  <c r="S85" i="1"/>
  <c r="G86" i="1"/>
  <c r="L86" i="1"/>
  <c r="Q86" i="1"/>
  <c r="S86" i="1"/>
  <c r="G87" i="1"/>
  <c r="L87" i="1"/>
  <c r="Q87" i="1"/>
  <c r="S87" i="1"/>
  <c r="D89" i="1"/>
  <c r="E89" i="1"/>
  <c r="F89" i="1"/>
  <c r="H89" i="1"/>
  <c r="J89" i="1"/>
  <c r="K89" i="1"/>
  <c r="N89" i="1"/>
  <c r="O89" i="1"/>
  <c r="P89" i="1"/>
  <c r="R89" i="1"/>
  <c r="G90" i="1"/>
  <c r="L90" i="1"/>
  <c r="X90" i="1" s="1"/>
  <c r="AA90" i="1" s="1"/>
  <c r="Q90" i="1"/>
  <c r="S90" i="1"/>
  <c r="G57" i="1"/>
  <c r="L57" i="1"/>
  <c r="Q57" i="1"/>
  <c r="S57" i="1"/>
  <c r="Y89" i="1"/>
  <c r="G92" i="1"/>
  <c r="L92" i="1"/>
  <c r="Q92" i="1"/>
  <c r="S92" i="1"/>
  <c r="G93" i="1"/>
  <c r="L93" i="1"/>
  <c r="Q93" i="1"/>
  <c r="S93" i="1"/>
  <c r="G94" i="1"/>
  <c r="L94" i="1"/>
  <c r="Q94" i="1"/>
  <c r="S94" i="1"/>
  <c r="G95" i="1"/>
  <c r="L95" i="1"/>
  <c r="Q95" i="1"/>
  <c r="S95" i="1"/>
  <c r="G96" i="1"/>
  <c r="L96" i="1"/>
  <c r="Q96" i="1"/>
  <c r="S96" i="1"/>
  <c r="G97" i="1"/>
  <c r="L97" i="1"/>
  <c r="X97" i="1" s="1"/>
  <c r="N97" i="1"/>
  <c r="S97" i="1"/>
  <c r="G98" i="1"/>
  <c r="L98" i="1"/>
  <c r="Q98" i="1"/>
  <c r="S98" i="1"/>
  <c r="G99" i="1"/>
  <c r="L99" i="1"/>
  <c r="X99" i="1" s="1"/>
  <c r="AA99" i="1" s="1"/>
  <c r="Q99" i="1"/>
  <c r="S99" i="1"/>
  <c r="G101" i="1"/>
  <c r="L101" i="1"/>
  <c r="N101" i="1"/>
  <c r="P101" i="1"/>
  <c r="S101" i="1"/>
  <c r="G102" i="1"/>
  <c r="L102" i="1"/>
  <c r="Q102" i="1"/>
  <c r="S102" i="1"/>
  <c r="G103" i="1"/>
  <c r="L103" i="1"/>
  <c r="N103" i="1"/>
  <c r="S103" i="1"/>
  <c r="G104" i="1"/>
  <c r="L104" i="1"/>
  <c r="N104" i="1"/>
  <c r="S104" i="1"/>
  <c r="G105" i="1"/>
  <c r="L105" i="1"/>
  <c r="X105" i="1" s="1"/>
  <c r="N105" i="1"/>
  <c r="S105" i="1"/>
  <c r="G106" i="1"/>
  <c r="L106" i="1"/>
  <c r="X106" i="1" s="1"/>
  <c r="N106" i="1"/>
  <c r="U106" i="1" s="1"/>
  <c r="S106" i="1"/>
  <c r="G107" i="1"/>
  <c r="M107" i="1"/>
  <c r="N107" i="1"/>
  <c r="S107" i="1"/>
  <c r="G111" i="1"/>
  <c r="L111" i="1"/>
  <c r="Q111" i="1"/>
  <c r="S111" i="1"/>
  <c r="G112" i="1"/>
  <c r="K112" i="1"/>
  <c r="L112" i="1"/>
  <c r="X112" i="1" s="1"/>
  <c r="Q112" i="1"/>
  <c r="S112" i="1"/>
  <c r="G113" i="1"/>
  <c r="L113" i="1"/>
  <c r="X113" i="1" s="1"/>
  <c r="AA113" i="1" s="1"/>
  <c r="Q113" i="1"/>
  <c r="S113" i="1"/>
  <c r="G110" i="1"/>
  <c r="L110" i="1"/>
  <c r="P110" i="1"/>
  <c r="S110" i="1"/>
  <c r="G114" i="1"/>
  <c r="K114" i="1"/>
  <c r="W114" i="1" s="1"/>
  <c r="L114" i="1"/>
  <c r="X114" i="1" s="1"/>
  <c r="Q114" i="1"/>
  <c r="S114" i="1"/>
  <c r="G109" i="1"/>
  <c r="L109" i="1"/>
  <c r="N109" i="1"/>
  <c r="S109" i="1"/>
  <c r="E124" i="1"/>
  <c r="Y124" i="1" s="1"/>
  <c r="F124" i="1"/>
  <c r="Z124" i="1" s="1"/>
  <c r="M124" i="1"/>
  <c r="Q124" i="1"/>
  <c r="S124" i="1"/>
  <c r="E125" i="1"/>
  <c r="Y125" i="1" s="1"/>
  <c r="F125" i="1"/>
  <c r="Z125" i="1" s="1"/>
  <c r="M125" i="1"/>
  <c r="Q125" i="1"/>
  <c r="S125" i="1"/>
  <c r="S62" i="1" l="1"/>
  <c r="W112" i="1"/>
  <c r="U101" i="1"/>
  <c r="U97" i="1"/>
  <c r="X84" i="1"/>
  <c r="U51" i="1"/>
  <c r="U109" i="1"/>
  <c r="X109" i="1"/>
  <c r="X68" i="1"/>
  <c r="X92" i="1"/>
  <c r="W79" i="1"/>
  <c r="X78" i="1"/>
  <c r="X51" i="1"/>
  <c r="T45" i="1"/>
  <c r="T25" i="1"/>
  <c r="AA25" i="1" s="1"/>
  <c r="J14" i="1"/>
  <c r="J118" i="1" s="1"/>
  <c r="J129" i="1" s="1"/>
  <c r="AA124" i="1"/>
  <c r="X63" i="1"/>
  <c r="U62" i="1"/>
  <c r="T26" i="1"/>
  <c r="AA26" i="1" s="1"/>
  <c r="T19" i="1"/>
  <c r="AA19" i="1" s="1"/>
  <c r="R14" i="1"/>
  <c r="R118" i="1" s="1"/>
  <c r="R129" i="1" s="1"/>
  <c r="P14" i="1"/>
  <c r="P118" i="1" s="1"/>
  <c r="P129" i="1" s="1"/>
  <c r="O14" i="1"/>
  <c r="O118" i="1" s="1"/>
  <c r="O129" i="1" s="1"/>
  <c r="U63" i="1"/>
  <c r="M73" i="1"/>
  <c r="X73" i="1"/>
  <c r="AA73" i="1" s="1"/>
  <c r="T106" i="1"/>
  <c r="M104" i="1"/>
  <c r="X104" i="1"/>
  <c r="M103" i="1"/>
  <c r="X103" i="1"/>
  <c r="M102" i="1"/>
  <c r="X102" i="1"/>
  <c r="AA102" i="1" s="1"/>
  <c r="M57" i="1"/>
  <c r="X57" i="1"/>
  <c r="AA57" i="1" s="1"/>
  <c r="M71" i="1"/>
  <c r="X71" i="1"/>
  <c r="AA71" i="1" s="1"/>
  <c r="M70" i="1"/>
  <c r="X70" i="1"/>
  <c r="AA70" i="1" s="1"/>
  <c r="M44" i="1"/>
  <c r="T44" i="1"/>
  <c r="AA44" i="1" s="1"/>
  <c r="M43" i="1"/>
  <c r="T43" i="1"/>
  <c r="AA43" i="1" s="1"/>
  <c r="M42" i="1"/>
  <c r="T42" i="1"/>
  <c r="AA42" i="1" s="1"/>
  <c r="M37" i="1"/>
  <c r="T37" i="1"/>
  <c r="AA37" i="1" s="1"/>
  <c r="M101" i="1"/>
  <c r="X101" i="1"/>
  <c r="M98" i="1"/>
  <c r="X98" i="1"/>
  <c r="AA98" i="1" s="1"/>
  <c r="M96" i="1"/>
  <c r="X96" i="1"/>
  <c r="AA96" i="1" s="1"/>
  <c r="M95" i="1"/>
  <c r="X95" i="1"/>
  <c r="AA95" i="1" s="1"/>
  <c r="M94" i="1"/>
  <c r="X94" i="1"/>
  <c r="AA94" i="1" s="1"/>
  <c r="M93" i="1"/>
  <c r="X93" i="1"/>
  <c r="AA93" i="1" s="1"/>
  <c r="Q82" i="1"/>
  <c r="AA82" i="1"/>
  <c r="Q81" i="1"/>
  <c r="U81" i="1"/>
  <c r="AA81" i="1" s="1"/>
  <c r="Q80" i="1"/>
  <c r="U80" i="1"/>
  <c r="Q79" i="1"/>
  <c r="U79" i="1"/>
  <c r="Q66" i="1"/>
  <c r="U66" i="1"/>
  <c r="AA66" i="1" s="1"/>
  <c r="M62" i="1"/>
  <c r="X62" i="1"/>
  <c r="M56" i="1"/>
  <c r="X56" i="1"/>
  <c r="AA56" i="1" s="1"/>
  <c r="M55" i="1"/>
  <c r="X55" i="1"/>
  <c r="AA55" i="1" s="1"/>
  <c r="M52" i="1"/>
  <c r="X52" i="1"/>
  <c r="AA52" i="1" s="1"/>
  <c r="AA45" i="1"/>
  <c r="AA114" i="1"/>
  <c r="X110" i="1"/>
  <c r="AA110" i="1" s="1"/>
  <c r="Q107" i="1"/>
  <c r="U107" i="1"/>
  <c r="AA107" i="1" s="1"/>
  <c r="M80" i="1"/>
  <c r="X80" i="1"/>
  <c r="Q78" i="1"/>
  <c r="U78" i="1"/>
  <c r="Q64" i="1"/>
  <c r="U64" i="1"/>
  <c r="AA64" i="1" s="1"/>
  <c r="M59" i="1"/>
  <c r="X59" i="1"/>
  <c r="T40" i="1"/>
  <c r="AA40" i="1" s="1"/>
  <c r="T36" i="1"/>
  <c r="AA36" i="1" s="1"/>
  <c r="M33" i="1"/>
  <c r="T33" i="1"/>
  <c r="AA33" i="1" s="1"/>
  <c r="W24" i="1"/>
  <c r="AA125" i="1"/>
  <c r="M111" i="1"/>
  <c r="X111" i="1"/>
  <c r="AA111" i="1" s="1"/>
  <c r="Q105" i="1"/>
  <c r="U105" i="1"/>
  <c r="AA105" i="1" s="1"/>
  <c r="Q104" i="1"/>
  <c r="U104" i="1"/>
  <c r="Q103" i="1"/>
  <c r="U103" i="1"/>
  <c r="M87" i="1"/>
  <c r="X87" i="1"/>
  <c r="AA87" i="1" s="1"/>
  <c r="M86" i="1"/>
  <c r="X86" i="1"/>
  <c r="AA86" i="1" s="1"/>
  <c r="M85" i="1"/>
  <c r="X85" i="1"/>
  <c r="AA85" i="1" s="1"/>
  <c r="X76" i="1"/>
  <c r="X65" i="1"/>
  <c r="W62" i="1"/>
  <c r="M46" i="1"/>
  <c r="T46" i="1"/>
  <c r="AA46" i="1" s="1"/>
  <c r="T35" i="1"/>
  <c r="AA35" i="1" s="1"/>
  <c r="M29" i="1"/>
  <c r="T29" i="1"/>
  <c r="AA29" i="1" s="1"/>
  <c r="T24" i="1"/>
  <c r="AA23" i="1"/>
  <c r="U65" i="1"/>
  <c r="I48" i="1"/>
  <c r="I15" i="1"/>
  <c r="I119" i="1" s="1"/>
  <c r="M97" i="1"/>
  <c r="M63" i="1"/>
  <c r="G19" i="1"/>
  <c r="M76" i="1"/>
  <c r="M114" i="1"/>
  <c r="W89" i="1"/>
  <c r="G40" i="1"/>
  <c r="G125" i="1"/>
  <c r="M69" i="1"/>
  <c r="Q97" i="1"/>
  <c r="M68" i="1"/>
  <c r="Q63" i="1"/>
  <c r="Q51" i="1"/>
  <c r="M53" i="1"/>
  <c r="F14" i="1"/>
  <c r="F118" i="1" s="1"/>
  <c r="F129" i="1" s="1"/>
  <c r="M106" i="1"/>
  <c r="M64" i="1"/>
  <c r="M21" i="1"/>
  <c r="Q110" i="1"/>
  <c r="M105" i="1"/>
  <c r="Q109" i="1"/>
  <c r="M54" i="1"/>
  <c r="M34" i="1"/>
  <c r="G26" i="1"/>
  <c r="M112" i="1"/>
  <c r="Q101" i="1"/>
  <c r="Z89" i="1"/>
  <c r="G25" i="1"/>
  <c r="Q65" i="1"/>
  <c r="S89" i="1"/>
  <c r="V89" i="1"/>
  <c r="Q89" i="1"/>
  <c r="M60" i="1"/>
  <c r="M32" i="1"/>
  <c r="M24" i="1"/>
  <c r="M110" i="1"/>
  <c r="L89" i="1"/>
  <c r="M90" i="1"/>
  <c r="M79" i="1"/>
  <c r="E14" i="1"/>
  <c r="E118" i="1" s="1"/>
  <c r="E129" i="1" s="1"/>
  <c r="M23" i="1"/>
  <c r="M92" i="1"/>
  <c r="M78" i="1"/>
  <c r="G124" i="1"/>
  <c r="M109" i="1"/>
  <c r="M113" i="1"/>
  <c r="Q106" i="1"/>
  <c r="U89" i="1"/>
  <c r="M81" i="1"/>
  <c r="G45" i="1"/>
  <c r="M99" i="1"/>
  <c r="G89" i="1"/>
  <c r="T89" i="1"/>
  <c r="M84" i="1"/>
  <c r="G47" i="1"/>
  <c r="G35" i="1"/>
  <c r="M51" i="1"/>
  <c r="G36" i="1"/>
  <c r="G24" i="1"/>
  <c r="M22" i="1"/>
  <c r="M65" i="1"/>
  <c r="Q62" i="1"/>
  <c r="AA106" i="1" l="1"/>
  <c r="N16" i="1"/>
  <c r="AA79" i="1"/>
  <c r="Q14" i="1"/>
  <c r="Q118" i="1" s="1"/>
  <c r="Q129" i="1" s="1"/>
  <c r="AA97" i="1"/>
  <c r="AA92" i="1"/>
  <c r="AA51" i="1"/>
  <c r="AA109" i="1"/>
  <c r="AA76" i="1"/>
  <c r="AA101" i="1"/>
  <c r="AA68" i="1"/>
  <c r="AA112" i="1"/>
  <c r="AA59" i="1"/>
  <c r="AA78" i="1"/>
  <c r="AA84" i="1"/>
  <c r="U15" i="1"/>
  <c r="U119" i="1" s="1"/>
  <c r="U130" i="1" s="1"/>
  <c r="E16" i="1"/>
  <c r="Z14" i="1"/>
  <c r="Z118" i="1" s="1"/>
  <c r="Z129" i="1" s="1"/>
  <c r="Y14" i="1"/>
  <c r="Y118" i="1" s="1"/>
  <c r="Y129" i="1" s="1"/>
  <c r="S14" i="1"/>
  <c r="S118" i="1" s="1"/>
  <c r="S129" i="1" s="1"/>
  <c r="M89" i="1"/>
  <c r="AA63" i="1"/>
  <c r="V14" i="1"/>
  <c r="V118" i="1" s="1"/>
  <c r="V129" i="1" s="1"/>
  <c r="L14" i="1"/>
  <c r="L118" i="1" s="1"/>
  <c r="L129" i="1" s="1"/>
  <c r="K14" i="1"/>
  <c r="K118" i="1" s="1"/>
  <c r="K129" i="1" s="1"/>
  <c r="N14" i="1"/>
  <c r="N118" i="1" s="1"/>
  <c r="N129" i="1" s="1"/>
  <c r="AA62" i="1"/>
  <c r="C15" i="1"/>
  <c r="C119" i="1" s="1"/>
  <c r="C130" i="1" s="1"/>
  <c r="AA24" i="1"/>
  <c r="AA104" i="1"/>
  <c r="AA80" i="1"/>
  <c r="AA65" i="1"/>
  <c r="AA103" i="1"/>
  <c r="I130" i="1"/>
  <c r="I13" i="1"/>
  <c r="I117" i="1" s="1"/>
  <c r="I128" i="1" s="1"/>
  <c r="I16" i="1"/>
  <c r="C14" i="1"/>
  <c r="C118" i="1" s="1"/>
  <c r="C129" i="1" s="1"/>
  <c r="N15" i="1"/>
  <c r="N119" i="1" s="1"/>
  <c r="N130" i="1" s="1"/>
  <c r="J16" i="1"/>
  <c r="Z15" i="1"/>
  <c r="Z119" i="1" s="1"/>
  <c r="Z130" i="1" s="1"/>
  <c r="D14" i="1"/>
  <c r="D118" i="1" s="1"/>
  <c r="D129" i="1" s="1"/>
  <c r="H48" i="1"/>
  <c r="L16" i="1"/>
  <c r="O16" i="1"/>
  <c r="Y15" i="1"/>
  <c r="Y119" i="1" s="1"/>
  <c r="E15" i="1"/>
  <c r="E119" i="1" s="1"/>
  <c r="E130" i="1" s="1"/>
  <c r="X89" i="1"/>
  <c r="F15" i="1"/>
  <c r="F119" i="1" s="1"/>
  <c r="F130" i="1" s="1"/>
  <c r="J15" i="1"/>
  <c r="J119" i="1" s="1"/>
  <c r="J130" i="1" s="1"/>
  <c r="C48" i="1"/>
  <c r="L13" i="1"/>
  <c r="E13" i="1"/>
  <c r="W14" i="1"/>
  <c r="W118" i="1" s="1"/>
  <c r="W129" i="1" s="1"/>
  <c r="R15" i="1"/>
  <c r="R119" i="1" s="1"/>
  <c r="R130" i="1" s="1"/>
  <c r="S15" i="1"/>
  <c r="S119" i="1" s="1"/>
  <c r="S130" i="1" s="1"/>
  <c r="P48" i="1"/>
  <c r="H14" i="1"/>
  <c r="H118" i="1" s="1"/>
  <c r="H129" i="1" s="1"/>
  <c r="W15" i="1"/>
  <c r="W119" i="1" s="1"/>
  <c r="W130" i="1" s="1"/>
  <c r="H15" i="1"/>
  <c r="H119" i="1" s="1"/>
  <c r="H130" i="1" s="1"/>
  <c r="Z13" i="1"/>
  <c r="F48" i="1"/>
  <c r="O15" i="1"/>
  <c r="O119" i="1" s="1"/>
  <c r="O130" i="1" s="1"/>
  <c r="S13" i="1"/>
  <c r="P15" i="1"/>
  <c r="P119" i="1" s="1"/>
  <c r="P130" i="1" s="1"/>
  <c r="R48" i="1"/>
  <c r="V15" i="1"/>
  <c r="V119" i="1" s="1"/>
  <c r="V130" i="1" s="1"/>
  <c r="O48" i="1"/>
  <c r="J48" i="1"/>
  <c r="S16" i="1"/>
  <c r="V16" i="1"/>
  <c r="Q16" i="1"/>
  <c r="C13" i="1"/>
  <c r="D13" i="1"/>
  <c r="D16" i="1"/>
  <c r="H16" i="1"/>
  <c r="H13" i="1"/>
  <c r="Z16" i="1"/>
  <c r="K13" i="1"/>
  <c r="K16" i="1"/>
  <c r="U16" i="1"/>
  <c r="E48" i="1"/>
  <c r="X16" i="1"/>
  <c r="D15" i="1"/>
  <c r="D119" i="1" s="1"/>
  <c r="D130" i="1" s="1"/>
  <c r="K15" i="1"/>
  <c r="K119" i="1" s="1"/>
  <c r="K130" i="1" s="1"/>
  <c r="F16" i="1"/>
  <c r="F13" i="1"/>
  <c r="J13" i="1"/>
  <c r="D48" i="1"/>
  <c r="AA89" i="1"/>
  <c r="P13" i="1"/>
  <c r="P16" i="1"/>
  <c r="R16" i="1"/>
  <c r="R13" i="1"/>
  <c r="O13" i="1"/>
  <c r="Y16" i="1"/>
  <c r="L15" i="1"/>
  <c r="L119" i="1" s="1"/>
  <c r="L130" i="1" s="1"/>
  <c r="G16" i="1" l="1"/>
  <c r="E12" i="1"/>
  <c r="M14" i="1"/>
  <c r="M118" i="1" s="1"/>
  <c r="M129" i="1" s="1"/>
  <c r="T13" i="1"/>
  <c r="T15" i="1"/>
  <c r="T119" i="1" s="1"/>
  <c r="T130" i="1" s="1"/>
  <c r="K48" i="1"/>
  <c r="U14" i="1"/>
  <c r="U118" i="1" s="1"/>
  <c r="U129" i="1" s="1"/>
  <c r="C16" i="1"/>
  <c r="X14" i="1"/>
  <c r="X118" i="1" s="1"/>
  <c r="X129" i="1" s="1"/>
  <c r="Q15" i="1"/>
  <c r="Q119" i="1" s="1"/>
  <c r="Q130" i="1" s="1"/>
  <c r="N48" i="1"/>
  <c r="I116" i="1"/>
  <c r="I127" i="1"/>
  <c r="I12" i="1"/>
  <c r="Y48" i="1"/>
  <c r="N13" i="1"/>
  <c r="N12" i="1" s="1"/>
  <c r="W13" i="1"/>
  <c r="W117" i="1" s="1"/>
  <c r="X15" i="1"/>
  <c r="X119" i="1" s="1"/>
  <c r="X130" i="1" s="1"/>
  <c r="W16" i="1"/>
  <c r="E117" i="1"/>
  <c r="E128" i="1" s="1"/>
  <c r="E127" i="1" s="1"/>
  <c r="T14" i="1"/>
  <c r="T118" i="1" s="1"/>
  <c r="T129" i="1" s="1"/>
  <c r="G13" i="1"/>
  <c r="G117" i="1" s="1"/>
  <c r="Y13" i="1"/>
  <c r="Y117" i="1" s="1"/>
  <c r="M15" i="1"/>
  <c r="M119" i="1" s="1"/>
  <c r="M130" i="1" s="1"/>
  <c r="V48" i="1"/>
  <c r="M13" i="1"/>
  <c r="G48" i="1"/>
  <c r="T48" i="1"/>
  <c r="W48" i="1"/>
  <c r="Z48" i="1"/>
  <c r="S48" i="1"/>
  <c r="G14" i="1"/>
  <c r="G118" i="1" s="1"/>
  <c r="G129" i="1" s="1"/>
  <c r="Q13" i="1"/>
  <c r="V13" i="1"/>
  <c r="V117" i="1" s="1"/>
  <c r="G15" i="1"/>
  <c r="G119" i="1" s="1"/>
  <c r="G130" i="1" s="1"/>
  <c r="U13" i="1"/>
  <c r="Y130" i="1"/>
  <c r="K12" i="1"/>
  <c r="K117" i="1"/>
  <c r="D12" i="1"/>
  <c r="D117" i="1"/>
  <c r="Z12" i="1"/>
  <c r="Z117" i="1"/>
  <c r="C12" i="1"/>
  <c r="C117" i="1"/>
  <c r="O12" i="1"/>
  <c r="O117" i="1"/>
  <c r="P117" i="1"/>
  <c r="P12" i="1"/>
  <c r="M16" i="1"/>
  <c r="L48" i="1"/>
  <c r="S12" i="1"/>
  <c r="S117" i="1"/>
  <c r="R12" i="1"/>
  <c r="R117" i="1"/>
  <c r="J12" i="1"/>
  <c r="J117" i="1"/>
  <c r="L12" i="1"/>
  <c r="L117" i="1"/>
  <c r="F12" i="1"/>
  <c r="F117" i="1"/>
  <c r="H12" i="1"/>
  <c r="H117" i="1"/>
  <c r="U48" i="1" l="1"/>
  <c r="Q12" i="1"/>
  <c r="Q48" i="1"/>
  <c r="E116" i="1"/>
  <c r="W12" i="1"/>
  <c r="AA14" i="1"/>
  <c r="AA118" i="1" s="1"/>
  <c r="AA129" i="1" s="1"/>
  <c r="N117" i="1"/>
  <c r="N116" i="1" s="1"/>
  <c r="AA48" i="1"/>
  <c r="Y12" i="1"/>
  <c r="X48" i="1"/>
  <c r="AA16" i="1"/>
  <c r="X13" i="1"/>
  <c r="X117" i="1" s="1"/>
  <c r="M48" i="1"/>
  <c r="V12" i="1"/>
  <c r="Q117" i="1"/>
  <c r="Q128" i="1" s="1"/>
  <c r="Q127" i="1" s="1"/>
  <c r="AA13" i="1"/>
  <c r="T16" i="1"/>
  <c r="G12" i="1"/>
  <c r="M12" i="1"/>
  <c r="M117" i="1"/>
  <c r="O128" i="1"/>
  <c r="O127" i="1" s="1"/>
  <c r="O116" i="1"/>
  <c r="R116" i="1"/>
  <c r="R128" i="1"/>
  <c r="R127" i="1" s="1"/>
  <c r="V116" i="1"/>
  <c r="V128" i="1"/>
  <c r="V127" i="1" s="1"/>
  <c r="D128" i="1"/>
  <c r="D127" i="1" s="1"/>
  <c r="D116" i="1"/>
  <c r="F116" i="1"/>
  <c r="F128" i="1"/>
  <c r="F127" i="1" s="1"/>
  <c r="W128" i="1"/>
  <c r="W127" i="1" s="1"/>
  <c r="W116" i="1"/>
  <c r="Z116" i="1"/>
  <c r="Z128" i="1"/>
  <c r="Z127" i="1" s="1"/>
  <c r="U12" i="1"/>
  <c r="U117" i="1"/>
  <c r="G116" i="1"/>
  <c r="G128" i="1"/>
  <c r="G127" i="1" s="1"/>
  <c r="H116" i="1"/>
  <c r="H128" i="1"/>
  <c r="H127" i="1" s="1"/>
  <c r="C116" i="1"/>
  <c r="C128" i="1"/>
  <c r="C127" i="1" s="1"/>
  <c r="T12" i="1"/>
  <c r="T117" i="1"/>
  <c r="L116" i="1"/>
  <c r="L128" i="1"/>
  <c r="L127" i="1" s="1"/>
  <c r="J128" i="1"/>
  <c r="J127" i="1" s="1"/>
  <c r="J116" i="1"/>
  <c r="S116" i="1"/>
  <c r="S128" i="1"/>
  <c r="S127" i="1" s="1"/>
  <c r="P128" i="1"/>
  <c r="P127" i="1" s="1"/>
  <c r="P116" i="1"/>
  <c r="Y128" i="1"/>
  <c r="Y127" i="1" s="1"/>
  <c r="Y116" i="1"/>
  <c r="K128" i="1"/>
  <c r="K127" i="1" s="1"/>
  <c r="K116" i="1"/>
  <c r="AA15" i="1" l="1"/>
  <c r="AA119" i="1" s="1"/>
  <c r="AA130" i="1" s="1"/>
  <c r="N128" i="1"/>
  <c r="N127" i="1" s="1"/>
  <c r="X12" i="1"/>
  <c r="AA117" i="1"/>
  <c r="AA128" i="1" s="1"/>
  <c r="Q116" i="1"/>
  <c r="T128" i="1"/>
  <c r="T127" i="1" s="1"/>
  <c r="T116" i="1"/>
  <c r="U116" i="1"/>
  <c r="U128" i="1"/>
  <c r="U127" i="1" s="1"/>
  <c r="M128" i="1"/>
  <c r="M127" i="1" s="1"/>
  <c r="M116" i="1"/>
  <c r="X128" i="1"/>
  <c r="X127" i="1" s="1"/>
  <c r="X116" i="1"/>
  <c r="AA127" i="1" l="1"/>
  <c r="AA12" i="1"/>
  <c r="AA116" i="1"/>
</calcChain>
</file>

<file path=xl/sharedStrings.xml><?xml version="1.0" encoding="utf-8"?>
<sst xmlns="http://schemas.openxmlformats.org/spreadsheetml/2006/main" count="232" uniqueCount="122">
  <si>
    <t>PODER JUDICIÁRIO</t>
  </si>
  <si>
    <t>PROPOSTA ORÇAMENTÁRIA 2019</t>
  </si>
  <si>
    <t>CONSOLIDADO POR UNIDADE ORÇAMENTÁRIA, GRAU DE JURISDIÇÃO, PROGRAMA, PROJETO-ATIVIDADE, GRUPO DE DESPESA E FONTE DE RECURSOS</t>
  </si>
  <si>
    <t>R$-1,00</t>
  </si>
  <si>
    <t>Nº</t>
  </si>
  <si>
    <t>UNIDADE ORÇAMENTÁRIA / GRAU DE JURISDIÇÃO / PROGRAMA / PROJETO-ATIVIDADE</t>
  </si>
  <si>
    <t>GRUPO DE DESPESA</t>
  </si>
  <si>
    <t xml:space="preserve">PESSOAL </t>
  </si>
  <si>
    <t>ODC</t>
  </si>
  <si>
    <t>INVESTIMENTO</t>
  </si>
  <si>
    <t>INVERSÕES</t>
  </si>
  <si>
    <t>TOTAL</t>
  </si>
  <si>
    <t>0101</t>
  </si>
  <si>
    <t>0112</t>
  </si>
  <si>
    <t>0254</t>
  </si>
  <si>
    <t>0258</t>
  </si>
  <si>
    <t>0106</t>
  </si>
  <si>
    <t>0118</t>
  </si>
  <si>
    <r>
      <t xml:space="preserve">0101 </t>
    </r>
    <r>
      <rPr>
        <b/>
        <sz val="9"/>
        <color theme="1"/>
        <rFont val="Arial"/>
        <family val="2"/>
      </rPr>
      <t>(SPREAD)</t>
    </r>
  </si>
  <si>
    <t>TRIBUNAL DE JUSTIÇA DO ESTADO DO PARÁ - TJPA</t>
  </si>
  <si>
    <t>1º GRAU</t>
  </si>
  <si>
    <t>2º GRAU</t>
  </si>
  <si>
    <t>APOIO</t>
  </si>
  <si>
    <t>04101</t>
  </si>
  <si>
    <t>1417 - ATUAÇÃO JURISDICIONAL</t>
  </si>
  <si>
    <t>01</t>
  </si>
  <si>
    <t>8157 - Ampliação do Quadro Funcional - 1º Grau</t>
  </si>
  <si>
    <t>1419 - INFRAESTRUTURA E GESTÃO DE TIC</t>
  </si>
  <si>
    <t>1421 - MANUTENÇÃO DA GESTÃO DO PODER JUDICIÁRIO</t>
  </si>
  <si>
    <t>02</t>
  </si>
  <si>
    <t>03</t>
  </si>
  <si>
    <t>6850 - Concessão de Auxílio Transporte - 1º Grau</t>
  </si>
  <si>
    <t>04</t>
  </si>
  <si>
    <t>05</t>
  </si>
  <si>
    <t xml:space="preserve">8189 - Administração de Recursos Humanos da Magistratura – 1º Grau </t>
  </si>
  <si>
    <t>06</t>
  </si>
  <si>
    <t xml:space="preserve">8191 - Administração de Recursos Humanos - Magistrados e Servidores do Poder Judiciário - Justiça Militar </t>
  </si>
  <si>
    <t>08</t>
  </si>
  <si>
    <t>8199 - Concessão de Auxílio Alimentação - Justiça Militar</t>
  </si>
  <si>
    <t>09</t>
  </si>
  <si>
    <t>8200 - Concessão de Auxílio Transporte - Justiça Militar</t>
  </si>
  <si>
    <t>8600 - Concessão de Auxílio Moradia - 1º Grau</t>
  </si>
  <si>
    <t xml:space="preserve">6851 - Concessão de Auxílio Transporte - 2º Grau </t>
  </si>
  <si>
    <t xml:space="preserve">8190 - Administração de Recursos Humanos da Magistratura - 2º Grau </t>
  </si>
  <si>
    <t>8601 - Concessão de Auxílio Moradia - 2º Grau</t>
  </si>
  <si>
    <t>8159 - Ampliação do Quadro Funcional - Apoio Indireto à Atividade Judicante</t>
  </si>
  <si>
    <t>6852 - Concessão de Auxílio Transporte - Apoio Indireto à Atividade Judicante</t>
  </si>
  <si>
    <t>8195 - Operacionalização das Ações Administrativas do Poder judiciário  Apoio Indireto à Atividade Judicante</t>
  </si>
  <si>
    <t xml:space="preserve">8598 - Pagamento de Obrigações Patronais de Inativos e Pencionistas do Poder Judiciário Estadual </t>
  </si>
  <si>
    <t>04102</t>
  </si>
  <si>
    <t>7638 - Implantação do Processo Judicial Eletrônico</t>
  </si>
  <si>
    <t>8625 - Justiça e Cidadania</t>
  </si>
  <si>
    <t>8626 - Operacionalização das Ações Voltadas à Criança e ao Adolescente</t>
  </si>
  <si>
    <t>8627 - Implementação das Ações da Justiça Especializada</t>
  </si>
  <si>
    <t>8629 - Fortalecimento do Núcleo Permanente de Métodos Consensuais de Resolução de Conflitos (NUPEMEC)</t>
  </si>
  <si>
    <t>8630 - Conciliação com a Justiça</t>
  </si>
  <si>
    <t>1418 - GOVERNANÇA INSTITUCIONAL</t>
  </si>
  <si>
    <t>8633 - Capacitação de Magistrados e Servidores - 1º Grau</t>
  </si>
  <si>
    <t>8637 - Capacitação de Magistrados e Servidores pela Escola Superior da Magistratura (ESM)</t>
  </si>
  <si>
    <t>7639 - Ampliação da Infraestrutura Física do Poder Judiciário - 1º Grau</t>
  </si>
  <si>
    <t>8644 - Reforma e Manutenção de Prédios do Poder Judiciário - 1º Grau</t>
  </si>
  <si>
    <t xml:space="preserve">8647 - Implementação do Programa de Segurança e Acesso aos Prédio do Poder Judiciário - 1º Grau </t>
  </si>
  <si>
    <t xml:space="preserve">8651 - Atualização, Expansão e Manutenção da Infraestrura de Tecnologia do Poder Judiciário - 1º Grau </t>
  </si>
  <si>
    <t>8654 - Aparelhamento das Unidades Judiciárias - 1º Grau</t>
  </si>
  <si>
    <t xml:space="preserve">8660 - Contribuição do Poder Judiciário ao Plano de Assistência à Saúde - 1º Grau </t>
  </si>
  <si>
    <t>8663 - Concessão de Auxílio Alimentação - 1º Grau</t>
  </si>
  <si>
    <t xml:space="preserve">8666 - Administração de Recursos Humanos dos Servidores do Poder Judiciário - 1º Grau </t>
  </si>
  <si>
    <t xml:space="preserve">8659 - Operacionalização das Ações Administrativas do Poder Judiciário - 1º Grau </t>
  </si>
  <si>
    <t>8684 - Administração de Recursos Humanos dos Magistrados e Servidores do Poder Judiciário - Justiça Militar</t>
  </si>
  <si>
    <t>8685 - Operacionalização das Ações Adiminstrativas da Justiça Militar</t>
  </si>
  <si>
    <t>8635 - Capacitação de Magistrados e Servidores  - 2º Grau</t>
  </si>
  <si>
    <t>7640 - Ampliação da Infraestrutura Física do Poder Judiciário - 2º Grau</t>
  </si>
  <si>
    <t>8645 - Reforma e Manutenção de Prédios do Poder Judiciário - 2º Grau</t>
  </si>
  <si>
    <t xml:space="preserve">8648 - Implementação do Programa de Segurança e Acesso aos Prédio do Poder Judiciário - 2º Grau </t>
  </si>
  <si>
    <t xml:space="preserve">8652 - Atualização, Expansão e Manutenção da Infraestrura de Tecnologia do Poder Judiciário - 2º Grau </t>
  </si>
  <si>
    <t>8655 - Aparelhamento das Unidades Judiciárias - 2º Grau</t>
  </si>
  <si>
    <t>8661 - Contribuição do Poder Judiciário ao Plano de Assistência à Saúde - 2º Grau</t>
  </si>
  <si>
    <t>8664 - Concessão de Auxílio Alimentação - 2º Grau</t>
  </si>
  <si>
    <t xml:space="preserve">8667 - Administração de Recursos Humanos dos Servidores  do Poder Judiciário - 2º Grau </t>
  </si>
  <si>
    <t>8669 - Operacionalização das Ações Administrativas do Poder Judiciário - 2º Grau</t>
  </si>
  <si>
    <t>8628 - Implementação das Ações da Corregedoria das Comarcas da RMB e Interior</t>
  </si>
  <si>
    <t>8631 - Implementação das Ações da Justiça Criminal</t>
  </si>
  <si>
    <t>8632 - Implementação das Ações de Comunicação e Publicidade</t>
  </si>
  <si>
    <t>8634 - Atenção Integral à Saúde de Magistrados e Servidores</t>
  </si>
  <si>
    <t>8636 - Capacitação de Servidores - Apoio Indireto à Atividade Judicante</t>
  </si>
  <si>
    <t>8638 - Eventos Institucionais</t>
  </si>
  <si>
    <t>8639 - Fiscalização das Receitas do Fundo de Reaparelhamento do Judiciário (FRJ)</t>
  </si>
  <si>
    <t>8640 - Gestão da Informação e Memória do Poder Judiciário</t>
  </si>
  <si>
    <t>07</t>
  </si>
  <si>
    <t>8641 - Padronização de Rotinas, Procedimentos e Ações do Controle Interno</t>
  </si>
  <si>
    <t>8642 - Implementação de Ações da Área Socioambiental</t>
  </si>
  <si>
    <t xml:space="preserve">7641 - Ampliação da Infraestrutura Física do Poder Judiciário - Apoio Indireto à Atividade Judicante </t>
  </si>
  <si>
    <t>8643 - Implementação do Sistema de Segurança da Informação</t>
  </si>
  <si>
    <t xml:space="preserve">8646 - Reforma e Manutenção de Prédios do Poder Judiciário - Apoio Indireto  à Atividade Judicante </t>
  </si>
  <si>
    <t>8649 - Implementação do Programa de Segurança e Acesso aos Prédio do Poder Judiciário - Apoio Indireto à Atividade Judicante</t>
  </si>
  <si>
    <t>8650 - Atualização Tecnológica dos Sistemas do Poder Judiciário</t>
  </si>
  <si>
    <t>8653 - Atualização, Expansão e Manutenção da Infraestrura de Tecnologia do Poder Judiciário - Apoio Indireto à Atividade Judicante</t>
  </si>
  <si>
    <t>8656 - Aparelhamento das Unidades Judiciárias - Apoio Indireto  à Atividade Judicante</t>
  </si>
  <si>
    <t xml:space="preserve">8662 - Contribuição do Poder Judiciário ao Plano de Assistência à Saúde - Apoio Indireto à Atividade Judicante </t>
  </si>
  <si>
    <t>8665 - Concessão de Auxílio Alimentação - Apoio Indireto à Atividade Judicante</t>
  </si>
  <si>
    <t>8668 - Administração de Recursos Humanos dos Servidores do Poder Judiciário - Apoio Indireto à Atividade Judicante</t>
  </si>
  <si>
    <t>8658 - Operacionalização das Ações Administrativas da Escola Superior da Magistratura (ESM)</t>
  </si>
  <si>
    <t>8670 - Operacionalização das Ações Administrativas do Poder Judiciário  Apoio Indireto à Atividade Judicante</t>
  </si>
  <si>
    <t>8657 - Assistência  Médica e Odontológica</t>
  </si>
  <si>
    <t>TOTAL GERAL PODER JUDICIÁRIO</t>
  </si>
  <si>
    <t>IGEPREV</t>
  </si>
  <si>
    <t>TOTAL DO IGEPREV DO TJE</t>
  </si>
  <si>
    <t>0001 - PREVIDÊNCIA ESTADUAL</t>
  </si>
  <si>
    <t>9056 - Encargos com a Previdência Social dos Servidores do TJE - FINANPREV</t>
  </si>
  <si>
    <t>9057 - Encargos com a Previdência Social dos Servidores do TJE - FUNPREV</t>
  </si>
  <si>
    <t>CONSOLIDAÇÃO GERAL</t>
  </si>
  <si>
    <t>Nota: Projeção e tabulação dos dados - Coordenadoria de Orçamento da SEPLAN</t>
  </si>
  <si>
    <t>Fonte: Projeto de Lei Orçamentária 2019</t>
  </si>
  <si>
    <t xml:space="preserve">6844 - Contribuição do Poder Judiciário ao Plano de Assistência à Saúde - 1º Grau </t>
  </si>
  <si>
    <t>6847 - Concessão de Auxílio Alimentação - 1º Grau</t>
  </si>
  <si>
    <t xml:space="preserve">6853 - Administração de Recursos Humanos dos Servidores do Poder Judiciário - 1º Grau </t>
  </si>
  <si>
    <t>6845 - Contribuição do Poder Judiciário ao Plano de Assistência à Saúde - 2º Grau</t>
  </si>
  <si>
    <t>6848 - Concessão de Auxílio Alimentação - 2º Grau</t>
  </si>
  <si>
    <t xml:space="preserve">6854 - Administração de Recursos Humanos dos Servidores  do Poder Judiciário - 2º Grau </t>
  </si>
  <si>
    <t xml:space="preserve">6846 - Contribuição do Poder Judiciário ao Plano de Assistência à Saúde - Apoio Indireto à Atividade Judicante </t>
  </si>
  <si>
    <t>6849 - Concessão de Auxílio Alimentação - Apoio Indireto à Atividade Judicante</t>
  </si>
  <si>
    <t>6855 - Administração de Recursos Humanos dos Servidores do Poder Judiciário - Apoio Indireto à Atividade Judicante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</si>
</sst>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theme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theme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theme="1"/>
      </bottom>
      <diagonal/>
    </border>
    <border>
      <left/>
      <right style="thin">
        <color auto="1"/>
      </right>
      <top style="double">
        <color auto="1"/>
      </top>
      <bottom style="medium">
        <color theme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theme="1"/>
      </top>
      <bottom style="thin">
        <color indexed="64"/>
      </bottom>
      <diagonal/>
    </border>
    <border>
      <left/>
      <right style="thin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theme="0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85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38" fontId="3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39" fontId="11" fillId="0" borderId="0" xfId="1" applyNumberFormat="1" applyFont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left"/>
    </xf>
    <xf numFmtId="38" fontId="2" fillId="2" borderId="0" xfId="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37" fontId="14" fillId="0" borderId="15" xfId="1" applyNumberFormat="1" applyFont="1" applyBorder="1" applyAlignment="1">
      <alignment horizontal="center" vertical="center"/>
    </xf>
    <xf numFmtId="39" fontId="10" fillId="0" borderId="0" xfId="1" applyNumberFormat="1" applyFont="1" applyAlignment="1">
      <alignment horizontal="right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justify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37" fontId="14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wrapText="1"/>
    </xf>
    <xf numFmtId="39" fontId="10" fillId="0" borderId="0" xfId="1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49" fontId="13" fillId="4" borderId="0" xfId="0" applyNumberFormat="1" applyFont="1" applyFill="1" applyAlignment="1">
      <alignment horizontal="left" vertical="center" wrapText="1"/>
    </xf>
    <xf numFmtId="49" fontId="0" fillId="4" borderId="0" xfId="0" applyNumberFormat="1" applyFont="1" applyFill="1" applyAlignment="1">
      <alignment horizontal="center" vertical="center" wrapText="1"/>
    </xf>
    <xf numFmtId="39" fontId="10" fillId="4" borderId="0" xfId="1" applyNumberFormat="1" applyFont="1" applyFill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3" fontId="2" fillId="5" borderId="20" xfId="0" applyNumberFormat="1" applyFont="1" applyFill="1" applyBorder="1" applyAlignment="1">
      <alignment horizontal="right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3" fontId="2" fillId="4" borderId="22" xfId="0" applyNumberFormat="1" applyFont="1" applyFill="1" applyBorder="1" applyAlignment="1">
      <alignment horizontal="right" vertical="center" wrapText="1"/>
    </xf>
    <xf numFmtId="3" fontId="2" fillId="4" borderId="23" xfId="0" applyNumberFormat="1" applyFont="1" applyFill="1" applyBorder="1" applyAlignment="1">
      <alignment horizontal="right" vertical="center" wrapText="1"/>
    </xf>
    <xf numFmtId="49" fontId="3" fillId="4" borderId="24" xfId="1" applyNumberFormat="1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justify" wrapText="1"/>
    </xf>
    <xf numFmtId="3" fontId="3" fillId="4" borderId="25" xfId="1" applyNumberFormat="1" applyFont="1" applyFill="1" applyBorder="1" applyAlignment="1">
      <alignment horizontal="right"/>
    </xf>
    <xf numFmtId="3" fontId="2" fillId="4" borderId="26" xfId="1" applyNumberFormat="1" applyFont="1" applyFill="1" applyBorder="1" applyAlignment="1">
      <alignment horizontal="right"/>
    </xf>
    <xf numFmtId="3" fontId="2" fillId="4" borderId="25" xfId="1" applyNumberFormat="1" applyFont="1" applyFill="1" applyBorder="1" applyAlignment="1">
      <alignment horizontal="right"/>
    </xf>
    <xf numFmtId="3" fontId="2" fillId="4" borderId="27" xfId="1" applyNumberFormat="1" applyFont="1" applyFill="1" applyBorder="1" applyAlignment="1">
      <alignment horizontal="right"/>
    </xf>
    <xf numFmtId="0" fontId="17" fillId="4" borderId="0" xfId="0" applyFont="1" applyFill="1" applyAlignment="1">
      <alignment horizontal="left"/>
    </xf>
    <xf numFmtId="0" fontId="18" fillId="4" borderId="0" xfId="0" applyFont="1" applyFill="1" applyAlignment="1"/>
    <xf numFmtId="3" fontId="2" fillId="4" borderId="28" xfId="0" applyNumberFormat="1" applyFont="1" applyFill="1" applyBorder="1" applyAlignment="1">
      <alignment horizontal="right" vertical="center" wrapText="1"/>
    </xf>
    <xf numFmtId="3" fontId="2" fillId="4" borderId="29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0" fillId="4" borderId="0" xfId="0" applyFont="1" applyFill="1" applyAlignment="1"/>
    <xf numFmtId="3" fontId="2" fillId="4" borderId="30" xfId="0" applyNumberFormat="1" applyFont="1" applyFill="1" applyBorder="1" applyAlignment="1">
      <alignment horizontal="right" vertical="center" wrapText="1"/>
    </xf>
    <xf numFmtId="3" fontId="2" fillId="4" borderId="31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justify" wrapText="1"/>
    </xf>
    <xf numFmtId="3" fontId="3" fillId="4" borderId="26" xfId="1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justify" wrapText="1"/>
    </xf>
    <xf numFmtId="49" fontId="3" fillId="4" borderId="26" xfId="0" applyNumberFormat="1" applyFont="1" applyFill="1" applyBorder="1" applyAlignment="1">
      <alignment horizontal="justify" wrapText="1"/>
    </xf>
    <xf numFmtId="49" fontId="3" fillId="4" borderId="32" xfId="1" applyNumberFormat="1" applyFont="1" applyFill="1" applyBorder="1" applyAlignment="1">
      <alignment horizontal="center"/>
    </xf>
    <xf numFmtId="49" fontId="3" fillId="4" borderId="33" xfId="1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justify" wrapText="1"/>
    </xf>
    <xf numFmtId="3" fontId="3" fillId="4" borderId="34" xfId="1" applyNumberFormat="1" applyFont="1" applyFill="1" applyBorder="1" applyAlignment="1">
      <alignment horizontal="right"/>
    </xf>
    <xf numFmtId="3" fontId="2" fillId="4" borderId="34" xfId="1" applyNumberFormat="1" applyFont="1" applyFill="1" applyBorder="1" applyAlignment="1">
      <alignment horizontal="right"/>
    </xf>
    <xf numFmtId="3" fontId="2" fillId="4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2" fillId="5" borderId="18" xfId="0" applyNumberFormat="1" applyFont="1" applyFill="1" applyBorder="1" applyAlignment="1">
      <alignment horizontal="right" vertical="center" wrapText="1"/>
    </xf>
    <xf numFmtId="3" fontId="2" fillId="5" borderId="21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49" fontId="17" fillId="4" borderId="0" xfId="0" applyNumberFormat="1" applyFont="1" applyFill="1" applyAlignment="1">
      <alignment horizontal="left"/>
    </xf>
    <xf numFmtId="49" fontId="18" fillId="4" borderId="0" xfId="0" applyNumberFormat="1" applyFont="1" applyFill="1" applyAlignment="1">
      <alignment horizontal="center"/>
    </xf>
    <xf numFmtId="3" fontId="17" fillId="4" borderId="0" xfId="0" applyNumberFormat="1" applyFont="1" applyFill="1" applyAlignment="1">
      <alignment horizontal="left"/>
    </xf>
    <xf numFmtId="39" fontId="11" fillId="4" borderId="0" xfId="1" applyNumberFormat="1" applyFont="1" applyFill="1" applyAlignment="1">
      <alignment horizontal="right"/>
    </xf>
    <xf numFmtId="49" fontId="20" fillId="4" borderId="0" xfId="0" applyNumberFormat="1" applyFont="1" applyFill="1" applyAlignment="1">
      <alignment horizontal="center"/>
    </xf>
    <xf numFmtId="49" fontId="3" fillId="4" borderId="35" xfId="0" applyNumberFormat="1" applyFont="1" applyFill="1" applyBorder="1" applyAlignment="1">
      <alignment horizontal="justify" wrapText="1"/>
    </xf>
    <xf numFmtId="3" fontId="3" fillId="4" borderId="35" xfId="1" applyNumberFormat="1" applyFont="1" applyFill="1" applyBorder="1" applyAlignment="1">
      <alignment horizontal="right"/>
    </xf>
    <xf numFmtId="3" fontId="2" fillId="4" borderId="35" xfId="1" applyNumberFormat="1" applyFont="1" applyFill="1" applyBorder="1" applyAlignment="1">
      <alignment horizontal="right"/>
    </xf>
    <xf numFmtId="49" fontId="3" fillId="4" borderId="36" xfId="1" applyNumberFormat="1" applyFont="1" applyFill="1" applyBorder="1" applyAlignment="1">
      <alignment horizontal="center"/>
    </xf>
    <xf numFmtId="49" fontId="3" fillId="4" borderId="34" xfId="0" applyNumberFormat="1" applyFont="1" applyFill="1" applyBorder="1" applyAlignment="1">
      <alignment horizontal="justify" wrapText="1"/>
    </xf>
    <xf numFmtId="3" fontId="2" fillId="4" borderId="37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3" fontId="2" fillId="4" borderId="39" xfId="0" applyNumberFormat="1" applyFont="1" applyFill="1" applyBorder="1" applyAlignment="1">
      <alignment horizontal="right" vertical="center" wrapText="1"/>
    </xf>
    <xf numFmtId="3" fontId="2" fillId="4" borderId="40" xfId="0" applyNumberFormat="1" applyFont="1" applyFill="1" applyBorder="1" applyAlignment="1">
      <alignment horizontal="right" vertical="center" wrapText="1"/>
    </xf>
    <xf numFmtId="49" fontId="3" fillId="4" borderId="6" xfId="1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justify" wrapText="1"/>
    </xf>
    <xf numFmtId="3" fontId="2" fillId="4" borderId="41" xfId="0" applyNumberFormat="1" applyFont="1" applyFill="1" applyBorder="1" applyAlignment="1">
      <alignment horizontal="right" vertical="center" wrapText="1"/>
    </xf>
    <xf numFmtId="3" fontId="2" fillId="4" borderId="42" xfId="0" applyNumberFormat="1" applyFont="1" applyFill="1" applyBorder="1" applyAlignment="1">
      <alignment horizontal="right" vertical="center" wrapText="1"/>
    </xf>
    <xf numFmtId="3" fontId="2" fillId="4" borderId="43" xfId="0" applyNumberFormat="1" applyFont="1" applyFill="1" applyBorder="1" applyAlignment="1">
      <alignment horizontal="right" vertical="center" wrapText="1"/>
    </xf>
    <xf numFmtId="3" fontId="2" fillId="4" borderId="44" xfId="0" applyNumberFormat="1" applyFont="1" applyFill="1" applyBorder="1" applyAlignment="1">
      <alignment horizontal="right" vertical="center" wrapText="1"/>
    </xf>
    <xf numFmtId="49" fontId="3" fillId="4" borderId="45" xfId="1" applyNumberFormat="1" applyFont="1" applyFill="1" applyBorder="1" applyAlignment="1">
      <alignment horizontal="center"/>
    </xf>
    <xf numFmtId="49" fontId="3" fillId="4" borderId="46" xfId="0" applyNumberFormat="1" applyFont="1" applyFill="1" applyBorder="1" applyAlignment="1">
      <alignment horizontal="justify" wrapText="1"/>
    </xf>
    <xf numFmtId="3" fontId="3" fillId="4" borderId="46" xfId="1" applyNumberFormat="1" applyFont="1" applyFill="1" applyBorder="1" applyAlignment="1">
      <alignment horizontal="right"/>
    </xf>
    <xf numFmtId="3" fontId="2" fillId="4" borderId="46" xfId="1" applyNumberFormat="1" applyFont="1" applyFill="1" applyBorder="1" applyAlignment="1">
      <alignment horizontal="right"/>
    </xf>
    <xf numFmtId="3" fontId="2" fillId="4" borderId="13" xfId="1" applyNumberFormat="1" applyFont="1" applyFill="1" applyBorder="1" applyAlignment="1">
      <alignment horizontal="right"/>
    </xf>
    <xf numFmtId="3" fontId="3" fillId="4" borderId="13" xfId="1" applyNumberFormat="1" applyFont="1" applyFill="1" applyBorder="1" applyAlignment="1">
      <alignment horizontal="right"/>
    </xf>
    <xf numFmtId="3" fontId="2" fillId="4" borderId="15" xfId="1" applyNumberFormat="1" applyFont="1" applyFill="1" applyBorder="1" applyAlignment="1">
      <alignment horizontal="right"/>
    </xf>
    <xf numFmtId="3" fontId="2" fillId="4" borderId="16" xfId="1" applyNumberFormat="1" applyFont="1" applyFill="1" applyBorder="1" applyAlignment="1">
      <alignment horizontal="right" vertical="center"/>
    </xf>
    <xf numFmtId="3" fontId="2" fillId="4" borderId="17" xfId="1" applyNumberFormat="1" applyFont="1" applyFill="1" applyBorder="1" applyAlignment="1">
      <alignment horizontal="right" vertical="center"/>
    </xf>
    <xf numFmtId="165" fontId="17" fillId="4" borderId="0" xfId="1" applyNumberFormat="1" applyFont="1" applyFill="1" applyAlignment="1">
      <alignment horizontal="left" vertical="center"/>
    </xf>
    <xf numFmtId="0" fontId="18" fillId="4" borderId="0" xfId="0" applyFont="1" applyFill="1" applyAlignment="1">
      <alignment vertical="center"/>
    </xf>
    <xf numFmtId="3" fontId="2" fillId="4" borderId="22" xfId="1" applyNumberFormat="1" applyFont="1" applyFill="1" applyBorder="1" applyAlignment="1">
      <alignment horizontal="right" vertical="center"/>
    </xf>
    <xf numFmtId="3" fontId="2" fillId="4" borderId="28" xfId="1" applyNumberFormat="1" applyFont="1" applyFill="1" applyBorder="1" applyAlignment="1">
      <alignment horizontal="right" vertical="center"/>
    </xf>
    <xf numFmtId="3" fontId="2" fillId="4" borderId="29" xfId="1" applyNumberFormat="1" applyFont="1" applyFill="1" applyBorder="1" applyAlignment="1">
      <alignment horizontal="right" vertical="center"/>
    </xf>
    <xf numFmtId="3" fontId="2" fillId="4" borderId="47" xfId="1" applyNumberFormat="1" applyFont="1" applyFill="1" applyBorder="1" applyAlignment="1">
      <alignment horizontal="right" vertical="center"/>
    </xf>
    <xf numFmtId="3" fontId="2" fillId="4" borderId="48" xfId="1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 vertical="center" wrapText="1"/>
    </xf>
    <xf numFmtId="3" fontId="2" fillId="5" borderId="50" xfId="0" applyNumberFormat="1" applyFont="1" applyFill="1" applyBorder="1" applyAlignment="1">
      <alignment horizontal="right" vertical="center" wrapText="1"/>
    </xf>
    <xf numFmtId="3" fontId="2" fillId="5" borderId="51" xfId="0" applyNumberFormat="1" applyFont="1" applyFill="1" applyBorder="1" applyAlignment="1">
      <alignment horizontal="right" vertical="center" wrapText="1"/>
    </xf>
    <xf numFmtId="3" fontId="18" fillId="4" borderId="0" xfId="0" applyNumberFormat="1" applyFont="1" applyFill="1" applyAlignment="1">
      <alignment vertical="center"/>
    </xf>
    <xf numFmtId="49" fontId="21" fillId="4" borderId="0" xfId="1" applyNumberFormat="1" applyFont="1" applyFill="1" applyBorder="1" applyAlignment="1"/>
    <xf numFmtId="49" fontId="20" fillId="4" borderId="0" xfId="1" applyNumberFormat="1" applyFont="1" applyFill="1" applyBorder="1" applyAlignment="1">
      <alignment horizontal="justify"/>
    </xf>
    <xf numFmtId="49" fontId="20" fillId="4" borderId="0" xfId="1" applyNumberFormat="1" applyFont="1" applyFill="1" applyBorder="1" applyAlignment="1"/>
    <xf numFmtId="0" fontId="20" fillId="4" borderId="0" xfId="0" applyFont="1" applyFill="1"/>
    <xf numFmtId="49" fontId="22" fillId="4" borderId="0" xfId="0" applyNumberFormat="1" applyFont="1" applyFill="1" applyBorder="1" applyAlignment="1">
      <alignment horizontal="left"/>
    </xf>
    <xf numFmtId="4" fontId="0" fillId="4" borderId="0" xfId="0" applyNumberFormat="1" applyFill="1" applyAlignment="1">
      <alignment horizontal="right"/>
    </xf>
    <xf numFmtId="0" fontId="0" fillId="4" borderId="0" xfId="0" applyFill="1"/>
    <xf numFmtId="49" fontId="19" fillId="0" borderId="0" xfId="1" applyNumberFormat="1" applyFont="1" applyAlignment="1">
      <alignment horizontal="center"/>
    </xf>
    <xf numFmtId="49" fontId="19" fillId="0" borderId="0" xfId="0" applyNumberFormat="1" applyFont="1" applyAlignment="1">
      <alignment horizontal="justify" wrapText="1"/>
    </xf>
    <xf numFmtId="37" fontId="19" fillId="0" borderId="0" xfId="1" applyNumberFormat="1" applyFont="1" applyAlignment="1">
      <alignment horizontal="right"/>
    </xf>
    <xf numFmtId="39" fontId="19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center"/>
    </xf>
    <xf numFmtId="3" fontId="2" fillId="4" borderId="23" xfId="1" applyNumberFormat="1" applyFont="1" applyFill="1" applyBorder="1" applyAlignment="1">
      <alignment horizontal="right" vertical="center"/>
    </xf>
    <xf numFmtId="3" fontId="2" fillId="3" borderId="52" xfId="0" applyNumberFormat="1" applyFont="1" applyFill="1" applyBorder="1" applyAlignment="1">
      <alignment horizontal="right" vertical="center" wrapText="1"/>
    </xf>
    <xf numFmtId="49" fontId="3" fillId="4" borderId="70" xfId="1" applyNumberFormat="1" applyFont="1" applyFill="1" applyBorder="1" applyAlignment="1">
      <alignment horizontal="center"/>
    </xf>
    <xf numFmtId="49" fontId="3" fillId="4" borderId="71" xfId="0" applyNumberFormat="1" applyFont="1" applyFill="1" applyBorder="1" applyAlignment="1">
      <alignment horizontal="justify" wrapText="1"/>
    </xf>
    <xf numFmtId="3" fontId="3" fillId="4" borderId="71" xfId="1" applyNumberFormat="1" applyFont="1" applyFill="1" applyBorder="1" applyAlignment="1">
      <alignment horizontal="right"/>
    </xf>
    <xf numFmtId="3" fontId="2" fillId="4" borderId="71" xfId="1" applyNumberFormat="1" applyFont="1" applyFill="1" applyBorder="1" applyAlignment="1">
      <alignment horizontal="right"/>
    </xf>
    <xf numFmtId="3" fontId="2" fillId="4" borderId="72" xfId="1" applyNumberFormat="1" applyFont="1" applyFill="1" applyBorder="1" applyAlignment="1">
      <alignment horizontal="right"/>
    </xf>
    <xf numFmtId="49" fontId="14" fillId="0" borderId="73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justify" vertical="center" wrapText="1"/>
    </xf>
    <xf numFmtId="49" fontId="14" fillId="0" borderId="73" xfId="1" applyNumberFormat="1" applyFont="1" applyBorder="1" applyAlignment="1">
      <alignment horizontal="center" vertical="center" wrapText="1"/>
    </xf>
    <xf numFmtId="37" fontId="14" fillId="0" borderId="73" xfId="1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0" fontId="2" fillId="4" borderId="56" xfId="0" applyFont="1" applyFill="1" applyBorder="1" applyAlignment="1">
      <alignment horizontal="justify" vertical="center" wrapText="1"/>
    </xf>
    <xf numFmtId="0" fontId="2" fillId="4" borderId="57" xfId="0" applyFont="1" applyFill="1" applyBorder="1" applyAlignment="1">
      <alignment horizontal="justify" vertical="center" wrapText="1"/>
    </xf>
    <xf numFmtId="49" fontId="2" fillId="4" borderId="58" xfId="0" applyNumberFormat="1" applyFont="1" applyFill="1" applyBorder="1" applyAlignment="1">
      <alignment horizontal="center" vertical="center" wrapText="1"/>
    </xf>
    <xf numFmtId="49" fontId="2" fillId="4" borderId="5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9" fontId="2" fillId="4" borderId="57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3" xfId="0" applyNumberFormat="1" applyFont="1" applyFill="1" applyBorder="1" applyAlignment="1">
      <alignment horizontal="center" vertical="center" wrapText="1"/>
    </xf>
    <xf numFmtId="49" fontId="2" fillId="4" borderId="54" xfId="0" applyNumberFormat="1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justify" vertical="center" wrapText="1"/>
    </xf>
    <xf numFmtId="0" fontId="2" fillId="5" borderId="61" xfId="0" applyFont="1" applyFill="1" applyBorder="1" applyAlignment="1">
      <alignment horizontal="justify" vertical="center" wrapText="1"/>
    </xf>
    <xf numFmtId="0" fontId="2" fillId="4" borderId="64" xfId="0" applyFont="1" applyFill="1" applyBorder="1" applyAlignment="1">
      <alignment horizontal="justify" vertical="center" wrapText="1"/>
    </xf>
    <xf numFmtId="0" fontId="2" fillId="4" borderId="65" xfId="0" applyFont="1" applyFill="1" applyBorder="1" applyAlignment="1">
      <alignment horizontal="justify" vertical="center" wrapText="1"/>
    </xf>
    <xf numFmtId="49" fontId="16" fillId="4" borderId="66" xfId="0" applyNumberFormat="1" applyFont="1" applyFill="1" applyBorder="1" applyAlignment="1">
      <alignment horizontal="center" vertical="center" wrapText="1"/>
    </xf>
    <xf numFmtId="49" fontId="16" fillId="4" borderId="67" xfId="0" applyNumberFormat="1" applyFont="1" applyFill="1" applyBorder="1" applyAlignment="1">
      <alignment horizontal="center" vertical="center" wrapText="1"/>
    </xf>
    <xf numFmtId="49" fontId="14" fillId="4" borderId="56" xfId="0" applyNumberFormat="1" applyFont="1" applyFill="1" applyBorder="1" applyAlignment="1">
      <alignment horizontal="center" vertical="center" wrapText="1"/>
    </xf>
    <xf numFmtId="49" fontId="14" fillId="4" borderId="57" xfId="0" applyNumberFormat="1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justify" vertical="center" wrapText="1"/>
    </xf>
    <xf numFmtId="0" fontId="2" fillId="4" borderId="69" xfId="0" applyFont="1" applyFill="1" applyBorder="1" applyAlignment="1">
      <alignment horizontal="justify" vertical="center" wrapText="1"/>
    </xf>
    <xf numFmtId="49" fontId="16" fillId="5" borderId="66" xfId="0" applyNumberFormat="1" applyFont="1" applyFill="1" applyBorder="1" applyAlignment="1">
      <alignment horizontal="center" vertical="center" wrapText="1"/>
    </xf>
    <xf numFmtId="49" fontId="16" fillId="5" borderId="67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justify" vertical="center" wrapText="1"/>
    </xf>
    <xf numFmtId="37" fontId="14" fillId="0" borderId="8" xfId="1" applyNumberFormat="1" applyFont="1" applyBorder="1" applyAlignment="1">
      <alignment horizontal="center" vertical="center"/>
    </xf>
    <xf numFmtId="37" fontId="14" fillId="0" borderId="9" xfId="1" applyNumberFormat="1" applyFont="1" applyBorder="1" applyAlignment="1">
      <alignment horizontal="center" vertical="center"/>
    </xf>
    <xf numFmtId="37" fontId="14" fillId="0" borderId="11" xfId="1" applyNumberFormat="1" applyFont="1" applyBorder="1" applyAlignment="1">
      <alignment horizontal="center" vertic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49" fontId="14" fillId="3" borderId="66" xfId="0" applyNumberFormat="1" applyFont="1" applyFill="1" applyBorder="1" applyAlignment="1">
      <alignment horizontal="center" vertical="center" wrapText="1"/>
    </xf>
    <xf numFmtId="49" fontId="14" fillId="3" borderId="67" xfId="0" applyNumberFormat="1" applyFont="1" applyFill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justify" vertical="center" wrapText="1"/>
    </xf>
    <xf numFmtId="49" fontId="14" fillId="0" borderId="3" xfId="1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</cellXfs>
  <cellStyles count="3">
    <cellStyle name="Normal" xfId="0" builtinId="0"/>
    <cellStyle name="Normal 2 2" xfId="2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485775</xdr:colOff>
          <xdr:row>0</xdr:row>
          <xdr:rowOff>0</xdr:rowOff>
        </xdr:from>
        <xdr:to>
          <xdr:col>13</xdr:col>
          <xdr:colOff>171450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A%20-%202019\PROPOST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OPOSTA - 1ª VAERSÃO IGEPREV"/>
      <sheetName val=" PROPOSTA - 2ª VERSÃO - ESM"/>
      <sheetName val=" PROPOSTA-2ª VERSÃO-SORE FINAL"/>
      <sheetName val=" PROPOSTA - 2ª VERSÃO - PODER "/>
      <sheetName val="CONSOLIDADO"/>
      <sheetName val="CONSOLIDADO 2"/>
      <sheetName val="CONSOLIDADO Apresentação"/>
      <sheetName val=" PROPOSTA - 1ª VAERSÃO"/>
      <sheetName val="Programa de Trabalho PPA"/>
      <sheetName val="Receita sem IGEPREV"/>
      <sheetName val="Receita com IGEPREV"/>
      <sheetName val=" PROPOSTA - INICIAL"/>
      <sheetName val=" PROPOSTA - 2ª VERSÃO - SEA"/>
      <sheetName val=" PROPOSTA - 2ª VERSÃO - C. M."/>
      <sheetName val=" PROPOSTA - 2ª VERSÃO - S. A."/>
      <sheetName val=" PROPOSTA - 2ª VERSÃO - S. I."/>
    </sheetNames>
    <sheetDataSet>
      <sheetData sheetId="0">
        <row r="18">
          <cell r="L18">
            <v>172850421</v>
          </cell>
        </row>
        <row r="19">
          <cell r="J19">
            <v>18896975</v>
          </cell>
          <cell r="K19">
            <v>106521381</v>
          </cell>
        </row>
        <row r="24">
          <cell r="J24">
            <v>171440</v>
          </cell>
          <cell r="K24">
            <v>341532</v>
          </cell>
        </row>
        <row r="25">
          <cell r="J25">
            <v>45694678</v>
          </cell>
        </row>
        <row r="26">
          <cell r="J26">
            <v>224415</v>
          </cell>
        </row>
        <row r="27">
          <cell r="K27">
            <v>1000000</v>
          </cell>
        </row>
        <row r="31">
          <cell r="J31">
            <v>2869412</v>
          </cell>
          <cell r="K31">
            <v>2869412</v>
          </cell>
        </row>
      </sheetData>
      <sheetData sheetId="1"/>
      <sheetData sheetId="2"/>
      <sheetData sheetId="3">
        <row r="19">
          <cell r="AB19">
            <v>324765</v>
          </cell>
        </row>
        <row r="20">
          <cell r="R20">
            <v>150000</v>
          </cell>
        </row>
        <row r="21">
          <cell r="R21">
            <v>10000</v>
          </cell>
        </row>
        <row r="23">
          <cell r="R23">
            <v>50000</v>
          </cell>
        </row>
        <row r="25">
          <cell r="R25">
            <v>94765</v>
          </cell>
        </row>
        <row r="31">
          <cell r="O31">
            <v>20000</v>
          </cell>
        </row>
        <row r="33">
          <cell r="R33">
            <v>695000</v>
          </cell>
        </row>
        <row r="38">
          <cell r="R38">
            <v>15000</v>
          </cell>
        </row>
        <row r="41">
          <cell r="R41">
            <v>300000</v>
          </cell>
        </row>
        <row r="43">
          <cell r="R43">
            <v>8000</v>
          </cell>
        </row>
        <row r="54">
          <cell r="R54">
            <v>10000</v>
          </cell>
        </row>
        <row r="55">
          <cell r="R55">
            <v>20000</v>
          </cell>
        </row>
        <row r="58">
          <cell r="R58">
            <v>30000</v>
          </cell>
        </row>
        <row r="60">
          <cell r="R60">
            <v>34000</v>
          </cell>
        </row>
        <row r="64">
          <cell r="R64">
            <v>6000</v>
          </cell>
        </row>
        <row r="69">
          <cell r="R69">
            <v>230000</v>
          </cell>
        </row>
        <row r="70">
          <cell r="R70">
            <v>15000</v>
          </cell>
        </row>
        <row r="74">
          <cell r="R74">
            <v>10000</v>
          </cell>
        </row>
        <row r="88">
          <cell r="AB88">
            <v>13995056</v>
          </cell>
        </row>
        <row r="110">
          <cell r="AB110">
            <v>1579387</v>
          </cell>
        </row>
        <row r="127">
          <cell r="J127">
            <v>758730</v>
          </cell>
        </row>
        <row r="135">
          <cell r="J135">
            <v>118080</v>
          </cell>
        </row>
        <row r="142">
          <cell r="R142">
            <v>75000</v>
          </cell>
        </row>
        <row r="143">
          <cell r="R143">
            <v>10000</v>
          </cell>
        </row>
        <row r="145">
          <cell r="R145">
            <v>5000</v>
          </cell>
        </row>
        <row r="147">
          <cell r="R147">
            <v>5000</v>
          </cell>
        </row>
        <row r="152">
          <cell r="R152">
            <v>15000</v>
          </cell>
        </row>
        <row r="153">
          <cell r="R153">
            <v>10000</v>
          </cell>
        </row>
        <row r="158">
          <cell r="R158">
            <v>25000</v>
          </cell>
        </row>
        <row r="165">
          <cell r="R165">
            <v>325000</v>
          </cell>
        </row>
        <row r="167">
          <cell r="R167">
            <v>62000</v>
          </cell>
        </row>
        <row r="169">
          <cell r="R169">
            <v>155000</v>
          </cell>
        </row>
        <row r="175">
          <cell r="R175">
            <v>1108512</v>
          </cell>
        </row>
        <row r="185">
          <cell r="R185">
            <v>1000</v>
          </cell>
        </row>
        <row r="187">
          <cell r="R187">
            <v>2000</v>
          </cell>
        </row>
        <row r="191">
          <cell r="R191">
            <v>7000</v>
          </cell>
        </row>
        <row r="196">
          <cell r="R196">
            <v>245000</v>
          </cell>
        </row>
        <row r="201">
          <cell r="R201">
            <v>23000</v>
          </cell>
        </row>
        <row r="204">
          <cell r="R204">
            <v>200000</v>
          </cell>
        </row>
        <row r="207">
          <cell r="R207">
            <v>2000</v>
          </cell>
        </row>
        <row r="216">
          <cell r="R216">
            <v>20000</v>
          </cell>
        </row>
        <row r="218">
          <cell r="R218">
            <v>10000</v>
          </cell>
        </row>
        <row r="220">
          <cell r="R220">
            <v>5000</v>
          </cell>
        </row>
        <row r="229">
          <cell r="R229">
            <v>50000</v>
          </cell>
        </row>
        <row r="237">
          <cell r="R237">
            <v>40000</v>
          </cell>
        </row>
        <row r="238">
          <cell r="R238">
            <v>0</v>
          </cell>
        </row>
        <row r="240">
          <cell r="R240">
            <v>316140</v>
          </cell>
        </row>
        <row r="244">
          <cell r="R244">
            <v>0</v>
          </cell>
        </row>
        <row r="247">
          <cell r="R247">
            <v>63227</v>
          </cell>
        </row>
        <row r="255">
          <cell r="R255">
            <v>290000</v>
          </cell>
        </row>
        <row r="256">
          <cell r="R256">
            <v>10000</v>
          </cell>
        </row>
        <row r="263">
          <cell r="R263">
            <v>50000</v>
          </cell>
        </row>
        <row r="270">
          <cell r="R270">
            <v>100000</v>
          </cell>
        </row>
        <row r="294">
          <cell r="R294">
            <v>10000</v>
          </cell>
        </row>
        <row r="297">
          <cell r="R297">
            <v>1019987</v>
          </cell>
        </row>
        <row r="313">
          <cell r="R313">
            <v>7000</v>
          </cell>
        </row>
        <row r="314">
          <cell r="R314">
            <v>30000</v>
          </cell>
        </row>
        <row r="319">
          <cell r="R319">
            <v>2000</v>
          </cell>
        </row>
        <row r="321">
          <cell r="R321">
            <v>62000</v>
          </cell>
        </row>
        <row r="325">
          <cell r="R325">
            <v>231011</v>
          </cell>
        </row>
        <row r="336">
          <cell r="R336">
            <v>3000</v>
          </cell>
        </row>
        <row r="339">
          <cell r="O339">
            <v>30000</v>
          </cell>
        </row>
        <row r="349">
          <cell r="R349">
            <v>50000</v>
          </cell>
        </row>
        <row r="352">
          <cell r="R352">
            <v>5000</v>
          </cell>
        </row>
        <row r="353">
          <cell r="R353">
            <v>25000</v>
          </cell>
        </row>
        <row r="358">
          <cell r="R358">
            <v>90000</v>
          </cell>
        </row>
        <row r="368">
          <cell r="R368">
            <v>20000</v>
          </cell>
        </row>
        <row r="369">
          <cell r="R369">
            <v>30000</v>
          </cell>
        </row>
        <row r="375">
          <cell r="R375">
            <v>1000</v>
          </cell>
        </row>
        <row r="379">
          <cell r="O379">
            <v>1390000</v>
          </cell>
        </row>
        <row r="388">
          <cell r="O388">
            <v>2350000</v>
          </cell>
          <cell r="Q388">
            <v>300000</v>
          </cell>
        </row>
        <row r="411">
          <cell r="O411">
            <v>680000</v>
          </cell>
        </row>
        <row r="422">
          <cell r="O422">
            <v>620673</v>
          </cell>
        </row>
        <row r="426">
          <cell r="R426">
            <v>1000</v>
          </cell>
        </row>
        <row r="428">
          <cell r="O428">
            <v>300000</v>
          </cell>
        </row>
        <row r="435">
          <cell r="R435">
            <v>24200</v>
          </cell>
        </row>
        <row r="436">
          <cell r="R436">
            <v>2000</v>
          </cell>
        </row>
        <row r="438">
          <cell r="O438">
            <v>200000</v>
          </cell>
        </row>
        <row r="441">
          <cell r="R441">
            <v>607804</v>
          </cell>
        </row>
        <row r="445">
          <cell r="O445">
            <v>80000</v>
          </cell>
        </row>
        <row r="450">
          <cell r="R450">
            <v>30000</v>
          </cell>
        </row>
        <row r="451">
          <cell r="R451">
            <v>60000</v>
          </cell>
        </row>
        <row r="457">
          <cell r="R457">
            <v>90922</v>
          </cell>
        </row>
        <row r="467">
          <cell r="R467">
            <v>133510</v>
          </cell>
        </row>
        <row r="468">
          <cell r="R468">
            <v>838325</v>
          </cell>
        </row>
        <row r="509">
          <cell r="R509">
            <v>19000</v>
          </cell>
        </row>
        <row r="511">
          <cell r="R511">
            <v>6710</v>
          </cell>
        </row>
        <row r="517">
          <cell r="O517">
            <v>1515620</v>
          </cell>
          <cell r="R517">
            <v>5453331</v>
          </cell>
        </row>
        <row r="565">
          <cell r="R565">
            <v>1650</v>
          </cell>
        </row>
        <row r="579">
          <cell r="O579">
            <v>100000</v>
          </cell>
          <cell r="R579">
            <v>50000</v>
          </cell>
        </row>
        <row r="586">
          <cell r="Q586">
            <v>100000</v>
          </cell>
          <cell r="R586">
            <v>431834</v>
          </cell>
        </row>
        <row r="609">
          <cell r="R609">
            <v>16500</v>
          </cell>
        </row>
        <row r="615">
          <cell r="R615">
            <v>655000</v>
          </cell>
        </row>
        <row r="640">
          <cell r="R640">
            <v>1000</v>
          </cell>
        </row>
        <row r="643">
          <cell r="O643">
            <v>200000</v>
          </cell>
        </row>
        <row r="651">
          <cell r="R651">
            <v>210890</v>
          </cell>
        </row>
        <row r="675">
          <cell r="R675">
            <v>1151950</v>
          </cell>
        </row>
        <row r="678">
          <cell r="R678">
            <v>677000</v>
          </cell>
        </row>
        <row r="700">
          <cell r="R700">
            <v>1000</v>
          </cell>
        </row>
        <row r="705">
          <cell r="O705">
            <v>30000</v>
          </cell>
        </row>
        <row r="708">
          <cell r="R708">
            <v>500000</v>
          </cell>
        </row>
        <row r="709">
          <cell r="R709">
            <v>10000</v>
          </cell>
        </row>
        <row r="717">
          <cell r="R717">
            <v>8935000</v>
          </cell>
        </row>
        <row r="722">
          <cell r="R722">
            <v>1395000</v>
          </cell>
        </row>
        <row r="731">
          <cell r="O731">
            <v>50000</v>
          </cell>
        </row>
        <row r="734">
          <cell r="R734">
            <v>20000</v>
          </cell>
        </row>
        <row r="738">
          <cell r="R738">
            <v>50000</v>
          </cell>
        </row>
        <row r="743">
          <cell r="O743">
            <v>10000</v>
          </cell>
        </row>
        <row r="747">
          <cell r="R747">
            <v>20000</v>
          </cell>
        </row>
        <row r="758">
          <cell r="R758">
            <v>1550000</v>
          </cell>
        </row>
        <row r="761">
          <cell r="R761">
            <v>13500</v>
          </cell>
        </row>
        <row r="765">
          <cell r="O765">
            <v>10000</v>
          </cell>
        </row>
        <row r="771">
          <cell r="R771">
            <v>20000</v>
          </cell>
        </row>
        <row r="775">
          <cell r="R775">
            <v>3652815</v>
          </cell>
        </row>
        <row r="785">
          <cell r="O785">
            <v>150000</v>
          </cell>
        </row>
        <row r="788">
          <cell r="R788">
            <v>120000</v>
          </cell>
        </row>
        <row r="789">
          <cell r="R789">
            <v>20000</v>
          </cell>
        </row>
        <row r="792">
          <cell r="R792">
            <v>20000</v>
          </cell>
        </row>
        <row r="794">
          <cell r="R794">
            <v>999239</v>
          </cell>
        </row>
        <row r="806">
          <cell r="O806">
            <v>1000000</v>
          </cell>
          <cell r="R806">
            <v>16008730</v>
          </cell>
        </row>
        <row r="824">
          <cell r="O824">
            <v>500000</v>
          </cell>
          <cell r="R824">
            <v>163371</v>
          </cell>
        </row>
        <row r="827">
          <cell r="R827">
            <v>271306</v>
          </cell>
        </row>
        <row r="835">
          <cell r="R835">
            <v>2027325</v>
          </cell>
        </row>
        <row r="850">
          <cell r="O850">
            <v>80000</v>
          </cell>
        </row>
        <row r="853">
          <cell r="R853">
            <v>5000</v>
          </cell>
        </row>
        <row r="854">
          <cell r="R854">
            <v>20000</v>
          </cell>
        </row>
        <row r="859">
          <cell r="R859">
            <v>1000</v>
          </cell>
        </row>
        <row r="861">
          <cell r="R861">
            <v>302367</v>
          </cell>
        </row>
        <row r="871">
          <cell r="O871">
            <v>294968</v>
          </cell>
          <cell r="R871">
            <v>2245417</v>
          </cell>
        </row>
        <row r="889">
          <cell r="O889">
            <v>80000</v>
          </cell>
        </row>
        <row r="894">
          <cell r="O894">
            <v>200000</v>
          </cell>
        </row>
        <row r="911">
          <cell r="O911">
            <v>20000</v>
          </cell>
        </row>
        <row r="920">
          <cell r="O920">
            <v>10000</v>
          </cell>
        </row>
        <row r="944">
          <cell r="J944">
            <v>2664771</v>
          </cell>
          <cell r="R944">
            <v>5744965</v>
          </cell>
        </row>
        <row r="947">
          <cell r="J947">
            <v>432925</v>
          </cell>
        </row>
        <row r="951">
          <cell r="J951">
            <v>150000</v>
          </cell>
          <cell r="R951">
            <v>405370</v>
          </cell>
        </row>
        <row r="957">
          <cell r="J957">
            <v>587585</v>
          </cell>
          <cell r="R957">
            <v>1967135</v>
          </cell>
        </row>
        <row r="960">
          <cell r="J960">
            <v>71500</v>
          </cell>
        </row>
        <row r="963">
          <cell r="J963">
            <v>30380058</v>
          </cell>
          <cell r="R963">
            <v>21903637</v>
          </cell>
        </row>
        <row r="968">
          <cell r="J968">
            <v>4324495</v>
          </cell>
          <cell r="R968">
            <v>1450000</v>
          </cell>
        </row>
        <row r="971">
          <cell r="J971">
            <v>9625375</v>
          </cell>
          <cell r="Q971">
            <v>6408077</v>
          </cell>
          <cell r="R971">
            <v>0</v>
          </cell>
        </row>
        <row r="974">
          <cell r="J974">
            <v>14244506</v>
          </cell>
          <cell r="K974">
            <v>748504</v>
          </cell>
        </row>
        <row r="977">
          <cell r="J977">
            <v>510000</v>
          </cell>
        </row>
        <row r="980">
          <cell r="J980">
            <v>956770</v>
          </cell>
        </row>
        <row r="983">
          <cell r="J983">
            <v>382861760</v>
          </cell>
        </row>
        <row r="1006">
          <cell r="J1006">
            <v>18204800</v>
          </cell>
        </row>
        <row r="1010">
          <cell r="J1010">
            <v>12130390</v>
          </cell>
        </row>
        <row r="1016">
          <cell r="K1016">
            <v>600000</v>
          </cell>
        </row>
        <row r="1020">
          <cell r="J1020">
            <v>52414940</v>
          </cell>
        </row>
        <row r="1025">
          <cell r="K1025">
            <v>350000</v>
          </cell>
        </row>
        <row r="1027">
          <cell r="J1027">
            <v>513870</v>
          </cell>
        </row>
        <row r="1031">
          <cell r="K1031">
            <v>150000</v>
          </cell>
        </row>
        <row r="1034">
          <cell r="R1034">
            <v>3612000</v>
          </cell>
        </row>
        <row r="1040">
          <cell r="R1040">
            <v>4046625</v>
          </cell>
        </row>
        <row r="1044">
          <cell r="J1044">
            <v>66933451</v>
          </cell>
        </row>
        <row r="1065">
          <cell r="J1065">
            <v>30215</v>
          </cell>
        </row>
        <row r="1068">
          <cell r="J1068">
            <v>622475</v>
          </cell>
        </row>
        <row r="1079">
          <cell r="J1079">
            <v>4405140</v>
          </cell>
        </row>
        <row r="1083">
          <cell r="K1083">
            <v>400000</v>
          </cell>
        </row>
        <row r="1085">
          <cell r="J1085">
            <v>52000</v>
          </cell>
        </row>
        <row r="1089">
          <cell r="R1089">
            <v>252000</v>
          </cell>
        </row>
        <row r="1094">
          <cell r="R1094">
            <v>111135</v>
          </cell>
        </row>
        <row r="1098">
          <cell r="J1098">
            <v>134230350</v>
          </cell>
        </row>
        <row r="1121">
          <cell r="J1121">
            <v>40000</v>
          </cell>
        </row>
        <row r="1125">
          <cell r="J1125">
            <v>9573135</v>
          </cell>
        </row>
        <row r="1141">
          <cell r="J1141">
            <v>13986064</v>
          </cell>
        </row>
        <row r="1147">
          <cell r="K1147">
            <v>1704000</v>
          </cell>
        </row>
        <row r="1149">
          <cell r="J1149">
            <v>150000</v>
          </cell>
        </row>
        <row r="1153">
          <cell r="R1153">
            <v>336000</v>
          </cell>
        </row>
        <row r="1158">
          <cell r="R1158">
            <v>45760</v>
          </cell>
        </row>
        <row r="1162">
          <cell r="J1162">
            <v>129240922</v>
          </cell>
        </row>
        <row r="1173">
          <cell r="J1173">
            <v>7110470</v>
          </cell>
        </row>
        <row r="1178">
          <cell r="K1178">
            <v>1200000</v>
          </cell>
        </row>
        <row r="1182">
          <cell r="J1182">
            <v>22024630</v>
          </cell>
        </row>
        <row r="1184">
          <cell r="J1184">
            <v>250000</v>
          </cell>
        </row>
        <row r="1191">
          <cell r="J1191">
            <v>13393069</v>
          </cell>
          <cell r="K1191">
            <v>0</v>
          </cell>
        </row>
        <row r="1200">
          <cell r="J1200">
            <v>116090</v>
          </cell>
        </row>
        <row r="1205">
          <cell r="J1205">
            <v>2296465</v>
          </cell>
        </row>
        <row r="1207">
          <cell r="J1207">
            <v>50000</v>
          </cell>
        </row>
        <row r="1216">
          <cell r="J1216">
            <v>3157140</v>
          </cell>
        </row>
        <row r="1217">
          <cell r="J1217">
            <v>204821</v>
          </cell>
        </row>
        <row r="1218">
          <cell r="J1218">
            <v>27306</v>
          </cell>
        </row>
        <row r="1219">
          <cell r="J1219">
            <v>0</v>
          </cell>
        </row>
        <row r="1220">
          <cell r="J1220">
            <v>545930</v>
          </cell>
        </row>
        <row r="1221">
          <cell r="J1221">
            <v>6000</v>
          </cell>
        </row>
        <row r="1222">
          <cell r="J1222">
            <v>10500</v>
          </cell>
        </row>
        <row r="1225">
          <cell r="R1225">
            <v>15000</v>
          </cell>
        </row>
        <row r="1226">
          <cell r="R1226">
            <v>20000</v>
          </cell>
        </row>
        <row r="1233">
          <cell r="R1233">
            <v>20000</v>
          </cell>
        </row>
        <row r="1234">
          <cell r="R1234">
            <v>5000</v>
          </cell>
        </row>
        <row r="1235">
          <cell r="R1235">
            <v>34450</v>
          </cell>
        </row>
        <row r="1239">
          <cell r="R1239">
            <v>142000</v>
          </cell>
        </row>
        <row r="1242">
          <cell r="R1242">
            <v>21244</v>
          </cell>
        </row>
        <row r="1247">
          <cell r="R1247">
            <v>30000</v>
          </cell>
        </row>
        <row r="1248">
          <cell r="R1248">
            <v>5762500</v>
          </cell>
        </row>
        <row r="1286">
          <cell r="R1286">
            <v>335000</v>
          </cell>
        </row>
        <row r="1291">
          <cell r="R1291">
            <v>1090000</v>
          </cell>
        </row>
        <row r="1306">
          <cell r="R1306">
            <v>12733500</v>
          </cell>
        </row>
        <row r="1315">
          <cell r="R1315">
            <v>12307750</v>
          </cell>
        </row>
        <row r="1351">
          <cell r="R1351">
            <v>201000</v>
          </cell>
        </row>
        <row r="1364">
          <cell r="R1364">
            <v>10000</v>
          </cell>
        </row>
        <row r="1368">
          <cell r="R1368">
            <v>996900</v>
          </cell>
        </row>
        <row r="1402">
          <cell r="R1402">
            <v>135500</v>
          </cell>
        </row>
        <row r="1406">
          <cell r="R1406">
            <v>3538000</v>
          </cell>
        </row>
        <row r="1413">
          <cell r="R1413">
            <v>2253600</v>
          </cell>
        </row>
        <row r="1438">
          <cell r="R1438">
            <v>14500</v>
          </cell>
        </row>
        <row r="1451">
          <cell r="R1451">
            <v>13000</v>
          </cell>
        </row>
        <row r="1454">
          <cell r="R1454">
            <v>897001</v>
          </cell>
        </row>
        <row r="1491">
          <cell r="R1491">
            <v>669500</v>
          </cell>
        </row>
        <row r="1504">
          <cell r="R1504">
            <v>7471000</v>
          </cell>
        </row>
        <row r="1512">
          <cell r="R1512">
            <v>2904062</v>
          </cell>
        </row>
        <row r="1547">
          <cell r="Q1547">
            <v>68769</v>
          </cell>
          <cell r="R1547">
            <v>1522944</v>
          </cell>
        </row>
        <row r="1548">
          <cell r="J1548">
            <v>9939895</v>
          </cell>
        </row>
        <row r="1576">
          <cell r="R1576">
            <v>50000</v>
          </cell>
        </row>
        <row r="1586">
          <cell r="R1586">
            <v>125000</v>
          </cell>
        </row>
        <row r="1600">
          <cell r="O1600">
            <v>20000</v>
          </cell>
        </row>
        <row r="1607">
          <cell r="J1607">
            <v>15234245</v>
          </cell>
        </row>
        <row r="1611">
          <cell r="J1611">
            <v>16547810</v>
          </cell>
        </row>
        <row r="1614">
          <cell r="J1614">
            <v>1418385</v>
          </cell>
        </row>
      </sheetData>
      <sheetData sheetId="4">
        <row r="17">
          <cell r="B17">
            <v>905235061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D144"/>
  <sheetViews>
    <sheetView showGridLines="0" tabSelected="1" zoomScaleNormal="100" workbookViewId="0">
      <selection activeCell="Z125" sqref="Z125"/>
    </sheetView>
  </sheetViews>
  <sheetFormatPr defaultRowHeight="21" x14ac:dyDescent="0.35"/>
  <cols>
    <col min="1" max="1" width="3.28515625" style="121" customWidth="1"/>
    <col min="2" max="2" width="27.28515625" style="122" customWidth="1"/>
    <col min="3" max="3" width="11.140625" style="123" customWidth="1"/>
    <col min="4" max="4" width="9" style="123" customWidth="1"/>
    <col min="5" max="5" width="10.42578125" style="123" customWidth="1"/>
    <col min="6" max="6" width="11" style="123" customWidth="1"/>
    <col min="7" max="7" width="12.42578125" style="123" customWidth="1"/>
    <col min="8" max="10" width="10.28515625" style="123" customWidth="1"/>
    <col min="11" max="11" width="10.140625" style="123" customWidth="1"/>
    <col min="12" max="13" width="11.28515625" style="123" customWidth="1"/>
    <col min="14" max="17" width="10.28515625" style="123" customWidth="1"/>
    <col min="18" max="19" width="10.28515625" style="125" customWidth="1"/>
    <col min="20" max="20" width="11.28515625" style="125" customWidth="1"/>
    <col min="21" max="23" width="10.28515625" style="125" customWidth="1"/>
    <col min="24" max="24" width="11.28515625" style="125" customWidth="1"/>
    <col min="25" max="25" width="10.28515625" style="125" customWidth="1"/>
    <col min="26" max="26" width="11.28515625" style="125" customWidth="1"/>
    <col min="27" max="27" width="12.42578125" style="126" customWidth="1"/>
    <col min="28" max="28" width="2.85546875" style="18" customWidth="1"/>
    <col min="29" max="30" width="17" customWidth="1"/>
  </cols>
  <sheetData>
    <row r="1" spans="1:30" s="5" customFormat="1" ht="22.5" customHeight="1" x14ac:dyDescent="0.3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R1" s="6"/>
      <c r="S1" s="6"/>
      <c r="T1" s="6"/>
      <c r="U1" s="6"/>
      <c r="V1" s="6"/>
      <c r="W1" s="6"/>
      <c r="X1" s="6"/>
      <c r="Y1" s="6"/>
      <c r="Z1" s="6"/>
      <c r="AA1" s="7"/>
      <c r="AB1" s="8"/>
    </row>
    <row r="2" spans="1:30" s="5" customFormat="1" ht="18" customHeight="1" x14ac:dyDescent="0.3">
      <c r="A2" s="1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R2" s="6"/>
      <c r="S2" s="6"/>
      <c r="T2" s="6"/>
      <c r="U2" s="6"/>
      <c r="V2" s="6"/>
      <c r="W2" s="6"/>
      <c r="X2" s="6"/>
      <c r="Y2" s="6"/>
      <c r="Z2" s="6"/>
      <c r="AA2" s="7"/>
      <c r="AB2" s="8"/>
    </row>
    <row r="3" spans="1:30" s="10" customFormat="1" ht="18" customHeight="1" x14ac:dyDescent="0.2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9"/>
    </row>
    <row r="4" spans="1:30" s="12" customFormat="1" ht="15" customHeight="1" x14ac:dyDescent="0.2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1"/>
    </row>
    <row r="5" spans="1:30" s="15" customFormat="1" ht="19.5" customHeight="1" x14ac:dyDescent="0.25">
      <c r="A5" s="175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3"/>
      <c r="AC5" s="14"/>
      <c r="AD5" s="14"/>
    </row>
    <row r="6" spans="1:30" ht="3" customHeight="1" x14ac:dyDescent="0.3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C6" s="14"/>
      <c r="AD6" s="14"/>
    </row>
    <row r="7" spans="1:30" ht="13.5" customHeight="1" thickBot="1" x14ac:dyDescent="0.4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9" t="s">
        <v>3</v>
      </c>
      <c r="AC7" s="14"/>
      <c r="AD7" s="14"/>
    </row>
    <row r="8" spans="1:30" ht="25.5" customHeight="1" thickTop="1" x14ac:dyDescent="0.35">
      <c r="A8" s="176" t="s">
        <v>4</v>
      </c>
      <c r="B8" s="179" t="s">
        <v>5</v>
      </c>
      <c r="C8" s="182" t="s">
        <v>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  <c r="AC8" s="14"/>
      <c r="AD8" s="14"/>
    </row>
    <row r="9" spans="1:30" s="21" customFormat="1" ht="25.5" customHeight="1" x14ac:dyDescent="0.35">
      <c r="A9" s="177"/>
      <c r="B9" s="180"/>
      <c r="C9" s="172" t="s">
        <v>7</v>
      </c>
      <c r="D9" s="173"/>
      <c r="E9" s="173"/>
      <c r="F9" s="173"/>
      <c r="G9" s="174"/>
      <c r="H9" s="172" t="s">
        <v>8</v>
      </c>
      <c r="I9" s="173"/>
      <c r="J9" s="173"/>
      <c r="K9" s="173"/>
      <c r="L9" s="173"/>
      <c r="M9" s="174"/>
      <c r="N9" s="172" t="s">
        <v>9</v>
      </c>
      <c r="O9" s="173"/>
      <c r="P9" s="173"/>
      <c r="Q9" s="174"/>
      <c r="R9" s="172" t="s">
        <v>10</v>
      </c>
      <c r="S9" s="174"/>
      <c r="T9" s="165" t="s">
        <v>11</v>
      </c>
      <c r="U9" s="166"/>
      <c r="V9" s="166"/>
      <c r="W9" s="166"/>
      <c r="X9" s="166"/>
      <c r="Y9" s="166"/>
      <c r="Z9" s="166"/>
      <c r="AA9" s="167"/>
      <c r="AB9" s="20"/>
      <c r="AC9" s="14"/>
      <c r="AD9" s="14"/>
    </row>
    <row r="10" spans="1:30" s="21" customFormat="1" ht="25.5" customHeight="1" thickBot="1" x14ac:dyDescent="0.4">
      <c r="A10" s="178"/>
      <c r="B10" s="181"/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11</v>
      </c>
      <c r="H10" s="22" t="s">
        <v>12</v>
      </c>
      <c r="I10" s="22" t="s">
        <v>18</v>
      </c>
      <c r="J10" s="22" t="s">
        <v>16</v>
      </c>
      <c r="K10" s="22" t="s">
        <v>13</v>
      </c>
      <c r="L10" s="22" t="s">
        <v>17</v>
      </c>
      <c r="M10" s="22" t="s">
        <v>11</v>
      </c>
      <c r="N10" s="22" t="s">
        <v>18</v>
      </c>
      <c r="O10" s="22" t="s">
        <v>13</v>
      </c>
      <c r="P10" s="22" t="s">
        <v>17</v>
      </c>
      <c r="Q10" s="22" t="s">
        <v>11</v>
      </c>
      <c r="R10" s="22" t="s">
        <v>18</v>
      </c>
      <c r="S10" s="22" t="s">
        <v>11</v>
      </c>
      <c r="T10" s="23" t="s">
        <v>12</v>
      </c>
      <c r="U10" s="22" t="s">
        <v>18</v>
      </c>
      <c r="V10" s="23" t="s">
        <v>16</v>
      </c>
      <c r="W10" s="23" t="s">
        <v>13</v>
      </c>
      <c r="X10" s="23" t="s">
        <v>17</v>
      </c>
      <c r="Y10" s="23" t="s">
        <v>14</v>
      </c>
      <c r="Z10" s="23" t="s">
        <v>15</v>
      </c>
      <c r="AA10" s="24" t="s">
        <v>11</v>
      </c>
      <c r="AB10" s="20"/>
      <c r="AC10" s="25"/>
      <c r="AD10" s="25"/>
    </row>
    <row r="11" spans="1:30" s="32" customFormat="1" ht="6.75" customHeight="1" thickTop="1" thickBot="1" x14ac:dyDescent="0.4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30"/>
      <c r="AC11" s="31"/>
      <c r="AD11" s="31"/>
    </row>
    <row r="12" spans="1:30" s="36" customFormat="1" ht="39" customHeight="1" thickTop="1" thickBot="1" x14ac:dyDescent="0.3">
      <c r="A12" s="168" t="s">
        <v>19</v>
      </c>
      <c r="B12" s="169"/>
      <c r="C12" s="33">
        <f t="shared" ref="C12:F12" si="0">SUM(C13:C15)</f>
        <v>905235061</v>
      </c>
      <c r="D12" s="33">
        <f t="shared" si="0"/>
        <v>4254000</v>
      </c>
      <c r="E12" s="33">
        <f t="shared" si="0"/>
        <v>0</v>
      </c>
      <c r="F12" s="33">
        <f t="shared" si="0"/>
        <v>0</v>
      </c>
      <c r="G12" s="33">
        <f>SUM(G13:G15)</f>
        <v>909489061</v>
      </c>
      <c r="H12" s="33">
        <f t="shared" ref="H12:AA12" si="1">SUM(H13:H15)</f>
        <v>93340464</v>
      </c>
      <c r="I12" s="33">
        <f t="shared" ref="I12" si="2">SUM(I13:I15)</f>
        <v>2810588</v>
      </c>
      <c r="J12" s="33">
        <f t="shared" si="1"/>
        <v>70000</v>
      </c>
      <c r="K12" s="33">
        <f t="shared" si="1"/>
        <v>7475350</v>
      </c>
      <c r="L12" s="33">
        <f t="shared" si="1"/>
        <v>147901997</v>
      </c>
      <c r="M12" s="33">
        <f t="shared" si="1"/>
        <v>251598399</v>
      </c>
      <c r="N12" s="33">
        <f t="shared" si="1"/>
        <v>6568739</v>
      </c>
      <c r="O12" s="33">
        <f t="shared" si="1"/>
        <v>300000</v>
      </c>
      <c r="P12" s="33">
        <f>SUM(P13:P15)</f>
        <v>842419</v>
      </c>
      <c r="Q12" s="33">
        <f>SUM(Q13:Q15)</f>
        <v>7711158</v>
      </c>
      <c r="R12" s="33">
        <f t="shared" si="1"/>
        <v>620673</v>
      </c>
      <c r="S12" s="33">
        <f t="shared" si="1"/>
        <v>620673</v>
      </c>
      <c r="T12" s="33">
        <f t="shared" si="1"/>
        <v>998575525</v>
      </c>
      <c r="U12" s="33">
        <f t="shared" si="1"/>
        <v>10000000</v>
      </c>
      <c r="V12" s="33">
        <f t="shared" si="1"/>
        <v>70000</v>
      </c>
      <c r="W12" s="33">
        <f t="shared" si="1"/>
        <v>12029350</v>
      </c>
      <c r="X12" s="33">
        <f t="shared" si="1"/>
        <v>148744416</v>
      </c>
      <c r="Y12" s="33">
        <f t="shared" si="1"/>
        <v>0</v>
      </c>
      <c r="Z12" s="33">
        <f t="shared" si="1"/>
        <v>0</v>
      </c>
      <c r="AA12" s="34">
        <f t="shared" si="1"/>
        <v>1169419291</v>
      </c>
      <c r="AB12" s="35"/>
      <c r="AD12" s="37"/>
    </row>
    <row r="13" spans="1:30" s="36" customFormat="1" ht="21" customHeight="1" thickBot="1" x14ac:dyDescent="0.3">
      <c r="A13" s="170" t="s">
        <v>20</v>
      </c>
      <c r="B13" s="171"/>
      <c r="C13" s="38">
        <f t="shared" ref="C13:AA13" si="3">C17+C49</f>
        <v>643497552</v>
      </c>
      <c r="D13" s="38">
        <f t="shared" si="3"/>
        <v>2150000</v>
      </c>
      <c r="E13" s="38">
        <f t="shared" si="3"/>
        <v>0</v>
      </c>
      <c r="F13" s="38">
        <f t="shared" si="3"/>
        <v>0</v>
      </c>
      <c r="G13" s="38">
        <f t="shared" si="3"/>
        <v>645647552</v>
      </c>
      <c r="H13" s="38">
        <f t="shared" si="3"/>
        <v>65504459</v>
      </c>
      <c r="I13" s="38">
        <f t="shared" si="3"/>
        <v>2515620</v>
      </c>
      <c r="J13" s="38">
        <f t="shared" si="3"/>
        <v>0</v>
      </c>
      <c r="K13" s="38">
        <f t="shared" si="3"/>
        <v>898504</v>
      </c>
      <c r="L13" s="38">
        <f t="shared" si="3"/>
        <v>105671604</v>
      </c>
      <c r="M13" s="38">
        <f t="shared" si="3"/>
        <v>174590187</v>
      </c>
      <c r="N13" s="38">
        <f t="shared" si="3"/>
        <v>5348739</v>
      </c>
      <c r="O13" s="38">
        <f t="shared" si="3"/>
        <v>300000</v>
      </c>
      <c r="P13" s="38">
        <f t="shared" si="3"/>
        <v>213371</v>
      </c>
      <c r="Q13" s="38">
        <f t="shared" si="3"/>
        <v>5862110</v>
      </c>
      <c r="R13" s="38">
        <f t="shared" si="3"/>
        <v>620673</v>
      </c>
      <c r="S13" s="38">
        <f t="shared" si="3"/>
        <v>620673</v>
      </c>
      <c r="T13" s="38">
        <f t="shared" si="3"/>
        <v>709002011</v>
      </c>
      <c r="U13" s="38">
        <f t="shared" si="3"/>
        <v>8485032</v>
      </c>
      <c r="V13" s="38">
        <f t="shared" si="3"/>
        <v>0</v>
      </c>
      <c r="W13" s="38">
        <f t="shared" si="3"/>
        <v>3348504</v>
      </c>
      <c r="X13" s="38">
        <f t="shared" si="3"/>
        <v>105884975</v>
      </c>
      <c r="Y13" s="38">
        <f t="shared" si="3"/>
        <v>0</v>
      </c>
      <c r="Z13" s="38">
        <f t="shared" si="3"/>
        <v>0</v>
      </c>
      <c r="AA13" s="39">
        <f t="shared" si="3"/>
        <v>826720522</v>
      </c>
      <c r="AB13" s="35"/>
      <c r="AD13" s="37"/>
    </row>
    <row r="14" spans="1:30" s="36" customFormat="1" ht="21" customHeight="1" thickBot="1" x14ac:dyDescent="0.3">
      <c r="A14" s="170" t="s">
        <v>21</v>
      </c>
      <c r="B14" s="171"/>
      <c r="C14" s="38">
        <f t="shared" ref="C14:AA14" si="4">C30+C74</f>
        <v>87796905</v>
      </c>
      <c r="D14" s="38">
        <f t="shared" si="4"/>
        <v>400000</v>
      </c>
      <c r="E14" s="38">
        <f t="shared" si="4"/>
        <v>0</v>
      </c>
      <c r="F14" s="38">
        <f t="shared" si="4"/>
        <v>0</v>
      </c>
      <c r="G14" s="38">
        <f t="shared" si="4"/>
        <v>88196905</v>
      </c>
      <c r="H14" s="38">
        <f t="shared" si="4"/>
        <v>6504880</v>
      </c>
      <c r="I14" s="38">
        <f t="shared" si="4"/>
        <v>0</v>
      </c>
      <c r="J14" s="38">
        <f t="shared" si="4"/>
        <v>0</v>
      </c>
      <c r="K14" s="38">
        <f t="shared" si="4"/>
        <v>100000</v>
      </c>
      <c r="L14" s="38">
        <f t="shared" si="4"/>
        <v>12660970</v>
      </c>
      <c r="M14" s="38">
        <f t="shared" si="4"/>
        <v>19265850</v>
      </c>
      <c r="N14" s="38">
        <f t="shared" si="4"/>
        <v>610000</v>
      </c>
      <c r="O14" s="38">
        <f t="shared" si="4"/>
        <v>0</v>
      </c>
      <c r="P14" s="38">
        <f t="shared" si="4"/>
        <v>0</v>
      </c>
      <c r="Q14" s="38">
        <f t="shared" si="4"/>
        <v>610000</v>
      </c>
      <c r="R14" s="38">
        <f t="shared" si="4"/>
        <v>0</v>
      </c>
      <c r="S14" s="38">
        <f t="shared" si="4"/>
        <v>0</v>
      </c>
      <c r="T14" s="38">
        <f t="shared" si="4"/>
        <v>94301785</v>
      </c>
      <c r="U14" s="38">
        <f t="shared" si="4"/>
        <v>610000</v>
      </c>
      <c r="V14" s="38">
        <f t="shared" si="4"/>
        <v>0</v>
      </c>
      <c r="W14" s="38">
        <f t="shared" si="4"/>
        <v>500000</v>
      </c>
      <c r="X14" s="38">
        <f t="shared" si="4"/>
        <v>12660970</v>
      </c>
      <c r="Y14" s="38">
        <f t="shared" si="4"/>
        <v>0</v>
      </c>
      <c r="Z14" s="38">
        <f t="shared" si="4"/>
        <v>0</v>
      </c>
      <c r="AA14" s="39">
        <f t="shared" si="4"/>
        <v>108072755</v>
      </c>
      <c r="AB14" s="35"/>
      <c r="AD14" s="37"/>
    </row>
    <row r="15" spans="1:30" s="36" customFormat="1" ht="21" customHeight="1" thickBot="1" x14ac:dyDescent="0.3">
      <c r="A15" s="170" t="s">
        <v>22</v>
      </c>
      <c r="B15" s="171"/>
      <c r="C15" s="38">
        <f t="shared" ref="C15:AA15" si="5">C38+C88</f>
        <v>173940604</v>
      </c>
      <c r="D15" s="38">
        <f t="shared" si="5"/>
        <v>1704000</v>
      </c>
      <c r="E15" s="38">
        <f t="shared" si="5"/>
        <v>0</v>
      </c>
      <c r="F15" s="38">
        <f t="shared" si="5"/>
        <v>0</v>
      </c>
      <c r="G15" s="38">
        <f t="shared" si="5"/>
        <v>175644604</v>
      </c>
      <c r="H15" s="38">
        <f t="shared" si="5"/>
        <v>21331125</v>
      </c>
      <c r="I15" s="38">
        <f t="shared" si="5"/>
        <v>294968</v>
      </c>
      <c r="J15" s="38">
        <f t="shared" si="5"/>
        <v>70000</v>
      </c>
      <c r="K15" s="38">
        <f t="shared" si="5"/>
        <v>6476846</v>
      </c>
      <c r="L15" s="38">
        <f t="shared" si="5"/>
        <v>29569423</v>
      </c>
      <c r="M15" s="38">
        <f t="shared" si="5"/>
        <v>57742362</v>
      </c>
      <c r="N15" s="38">
        <f t="shared" si="5"/>
        <v>610000</v>
      </c>
      <c r="O15" s="38">
        <f t="shared" si="5"/>
        <v>0</v>
      </c>
      <c r="P15" s="38">
        <f t="shared" si="5"/>
        <v>629048</v>
      </c>
      <c r="Q15" s="38">
        <f t="shared" si="5"/>
        <v>1239048</v>
      </c>
      <c r="R15" s="38">
        <f t="shared" si="5"/>
        <v>0</v>
      </c>
      <c r="S15" s="38">
        <f t="shared" si="5"/>
        <v>0</v>
      </c>
      <c r="T15" s="38">
        <f t="shared" si="5"/>
        <v>195271729</v>
      </c>
      <c r="U15" s="38">
        <f t="shared" si="5"/>
        <v>904968</v>
      </c>
      <c r="V15" s="38">
        <f t="shared" si="5"/>
        <v>70000</v>
      </c>
      <c r="W15" s="38">
        <f t="shared" si="5"/>
        <v>8180846</v>
      </c>
      <c r="X15" s="38">
        <f t="shared" si="5"/>
        <v>30198471</v>
      </c>
      <c r="Y15" s="38">
        <f t="shared" si="5"/>
        <v>0</v>
      </c>
      <c r="Z15" s="38">
        <f t="shared" si="5"/>
        <v>0</v>
      </c>
      <c r="AA15" s="39">
        <f t="shared" si="5"/>
        <v>234626014</v>
      </c>
      <c r="AB15" s="35"/>
      <c r="AD15" s="37"/>
    </row>
    <row r="16" spans="1:30" s="36" customFormat="1" ht="36" customHeight="1" thickBot="1" x14ac:dyDescent="0.3">
      <c r="A16" s="161" t="s">
        <v>23</v>
      </c>
      <c r="B16" s="162"/>
      <c r="C16" s="40">
        <f t="shared" ref="C16:AA16" si="6">C17+C30+C38</f>
        <v>905235061</v>
      </c>
      <c r="D16" s="40">
        <f t="shared" si="6"/>
        <v>4254000</v>
      </c>
      <c r="E16" s="40">
        <f t="shared" si="6"/>
        <v>0</v>
      </c>
      <c r="F16" s="40">
        <f t="shared" si="6"/>
        <v>0</v>
      </c>
      <c r="G16" s="40">
        <f t="shared" si="6"/>
        <v>909489061</v>
      </c>
      <c r="H16" s="40">
        <f t="shared" si="6"/>
        <v>93340464</v>
      </c>
      <c r="I16" s="40">
        <f t="shared" si="6"/>
        <v>0</v>
      </c>
      <c r="J16" s="40">
        <f t="shared" si="6"/>
        <v>0</v>
      </c>
      <c r="K16" s="40">
        <f t="shared" si="6"/>
        <v>898504</v>
      </c>
      <c r="L16" s="40">
        <f t="shared" si="6"/>
        <v>0</v>
      </c>
      <c r="M16" s="40">
        <f t="shared" si="6"/>
        <v>94238968</v>
      </c>
      <c r="N16" s="40">
        <f t="shared" si="6"/>
        <v>0</v>
      </c>
      <c r="O16" s="40">
        <f t="shared" si="6"/>
        <v>0</v>
      </c>
      <c r="P16" s="40">
        <f t="shared" si="6"/>
        <v>0</v>
      </c>
      <c r="Q16" s="40">
        <f t="shared" si="6"/>
        <v>0</v>
      </c>
      <c r="R16" s="40">
        <f t="shared" si="6"/>
        <v>0</v>
      </c>
      <c r="S16" s="40">
        <f t="shared" si="6"/>
        <v>0</v>
      </c>
      <c r="T16" s="40">
        <f t="shared" si="6"/>
        <v>998575525</v>
      </c>
      <c r="U16" s="40">
        <f t="shared" si="6"/>
        <v>0</v>
      </c>
      <c r="V16" s="40">
        <f t="shared" si="6"/>
        <v>0</v>
      </c>
      <c r="W16" s="40">
        <f t="shared" si="6"/>
        <v>5152504</v>
      </c>
      <c r="X16" s="40">
        <f t="shared" si="6"/>
        <v>0</v>
      </c>
      <c r="Y16" s="40">
        <f t="shared" si="6"/>
        <v>0</v>
      </c>
      <c r="Z16" s="40">
        <f t="shared" si="6"/>
        <v>0</v>
      </c>
      <c r="AA16" s="41">
        <f t="shared" si="6"/>
        <v>1003728029</v>
      </c>
      <c r="AB16" s="35"/>
      <c r="AD16" s="37"/>
    </row>
    <row r="17" spans="1:30" s="36" customFormat="1" ht="36" customHeight="1" thickBot="1" x14ac:dyDescent="0.3">
      <c r="A17" s="153" t="s">
        <v>20</v>
      </c>
      <c r="B17" s="154"/>
      <c r="C17" s="42">
        <f>C18+C20</f>
        <v>643497552</v>
      </c>
      <c r="D17" s="42">
        <f t="shared" ref="D17:AA17" si="7">D18+D20</f>
        <v>2150000</v>
      </c>
      <c r="E17" s="42">
        <f t="shared" si="7"/>
        <v>0</v>
      </c>
      <c r="F17" s="42">
        <f t="shared" si="7"/>
        <v>0</v>
      </c>
      <c r="G17" s="42">
        <f t="shared" si="7"/>
        <v>645647552</v>
      </c>
      <c r="H17" s="42">
        <f t="shared" si="7"/>
        <v>65504459</v>
      </c>
      <c r="I17" s="42">
        <f t="shared" si="7"/>
        <v>0</v>
      </c>
      <c r="J17" s="42">
        <f t="shared" si="7"/>
        <v>0</v>
      </c>
      <c r="K17" s="42">
        <f t="shared" si="7"/>
        <v>898504</v>
      </c>
      <c r="L17" s="42">
        <f t="shared" si="7"/>
        <v>0</v>
      </c>
      <c r="M17" s="42">
        <f t="shared" si="7"/>
        <v>66402963</v>
      </c>
      <c r="N17" s="42">
        <f t="shared" si="7"/>
        <v>0</v>
      </c>
      <c r="O17" s="42">
        <f t="shared" si="7"/>
        <v>0</v>
      </c>
      <c r="P17" s="42">
        <f t="shared" si="7"/>
        <v>0</v>
      </c>
      <c r="Q17" s="42">
        <f t="shared" si="7"/>
        <v>0</v>
      </c>
      <c r="R17" s="42">
        <f t="shared" si="7"/>
        <v>0</v>
      </c>
      <c r="S17" s="42">
        <f t="shared" si="7"/>
        <v>0</v>
      </c>
      <c r="T17" s="42">
        <f t="shared" si="7"/>
        <v>709002011</v>
      </c>
      <c r="U17" s="42">
        <f t="shared" si="7"/>
        <v>0</v>
      </c>
      <c r="V17" s="42">
        <f t="shared" si="7"/>
        <v>0</v>
      </c>
      <c r="W17" s="42">
        <f t="shared" si="7"/>
        <v>3048504</v>
      </c>
      <c r="X17" s="42">
        <f t="shared" si="7"/>
        <v>0</v>
      </c>
      <c r="Y17" s="42">
        <f t="shared" si="7"/>
        <v>0</v>
      </c>
      <c r="Z17" s="42">
        <f t="shared" si="7"/>
        <v>0</v>
      </c>
      <c r="AA17" s="43">
        <f t="shared" si="7"/>
        <v>712050515</v>
      </c>
      <c r="AB17" s="35"/>
      <c r="AD17" s="37"/>
    </row>
    <row r="18" spans="1:30" s="36" customFormat="1" ht="33" customHeight="1" x14ac:dyDescent="0.25">
      <c r="A18" s="155" t="s">
        <v>24</v>
      </c>
      <c r="B18" s="156"/>
      <c r="C18" s="44">
        <f>C19</f>
        <v>15574443</v>
      </c>
      <c r="D18" s="44">
        <f t="shared" ref="D18:AA18" si="8">D19</f>
        <v>0</v>
      </c>
      <c r="E18" s="44">
        <f t="shared" si="8"/>
        <v>0</v>
      </c>
      <c r="F18" s="44">
        <f t="shared" si="8"/>
        <v>0</v>
      </c>
      <c r="G18" s="44">
        <f t="shared" si="8"/>
        <v>15574443</v>
      </c>
      <c r="H18" s="44">
        <f t="shared" si="8"/>
        <v>0</v>
      </c>
      <c r="I18" s="44">
        <f t="shared" si="8"/>
        <v>0</v>
      </c>
      <c r="J18" s="44">
        <f t="shared" si="8"/>
        <v>0</v>
      </c>
      <c r="K18" s="44">
        <f t="shared" si="8"/>
        <v>0</v>
      </c>
      <c r="L18" s="44">
        <f t="shared" si="8"/>
        <v>0</v>
      </c>
      <c r="M18" s="44">
        <f t="shared" si="8"/>
        <v>0</v>
      </c>
      <c r="N18" s="44">
        <f t="shared" si="8"/>
        <v>0</v>
      </c>
      <c r="O18" s="44">
        <f t="shared" si="8"/>
        <v>0</v>
      </c>
      <c r="P18" s="44">
        <f t="shared" si="8"/>
        <v>0</v>
      </c>
      <c r="Q18" s="44">
        <f t="shared" si="8"/>
        <v>0</v>
      </c>
      <c r="R18" s="44">
        <f t="shared" si="8"/>
        <v>0</v>
      </c>
      <c r="S18" s="44">
        <f t="shared" si="8"/>
        <v>0</v>
      </c>
      <c r="T18" s="44">
        <f t="shared" si="8"/>
        <v>15574443</v>
      </c>
      <c r="U18" s="44">
        <f t="shared" si="8"/>
        <v>0</v>
      </c>
      <c r="V18" s="44">
        <f t="shared" si="8"/>
        <v>0</v>
      </c>
      <c r="W18" s="44">
        <f t="shared" si="8"/>
        <v>0</v>
      </c>
      <c r="X18" s="44">
        <f t="shared" si="8"/>
        <v>0</v>
      </c>
      <c r="Y18" s="44">
        <f t="shared" si="8"/>
        <v>0</v>
      </c>
      <c r="Z18" s="44">
        <f t="shared" si="8"/>
        <v>0</v>
      </c>
      <c r="AA18" s="45">
        <f t="shared" si="8"/>
        <v>15574443</v>
      </c>
      <c r="AB18" s="35"/>
      <c r="AD18" s="37"/>
    </row>
    <row r="19" spans="1:30" s="53" customFormat="1" ht="33" customHeight="1" x14ac:dyDescent="0.35">
      <c r="A19" s="46" t="s">
        <v>25</v>
      </c>
      <c r="B19" s="47" t="s">
        <v>26</v>
      </c>
      <c r="C19" s="48">
        <f>'[1] PROPOSTA - 2ª VERSÃO - PODER '!$AB$88+'[1] PROPOSTA - 2ª VERSÃO - PODER '!$AB$110</f>
        <v>15574443</v>
      </c>
      <c r="D19" s="48"/>
      <c r="E19" s="48">
        <v>0</v>
      </c>
      <c r="F19" s="48">
        <v>0</v>
      </c>
      <c r="G19" s="49">
        <f>SUM(C19:F19)</f>
        <v>15574443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50">
        <f>SUM(H19:L19)</f>
        <v>0</v>
      </c>
      <c r="N19" s="48"/>
      <c r="O19" s="48">
        <v>0</v>
      </c>
      <c r="P19" s="48">
        <v>0</v>
      </c>
      <c r="Q19" s="50">
        <f>SUM(N19:P19)</f>
        <v>0</v>
      </c>
      <c r="R19" s="48">
        <v>0</v>
      </c>
      <c r="S19" s="50">
        <f>R19</f>
        <v>0</v>
      </c>
      <c r="T19" s="50">
        <f>C19+H19</f>
        <v>15574443</v>
      </c>
      <c r="U19" s="50">
        <f>I19+N19+R19</f>
        <v>0</v>
      </c>
      <c r="V19" s="50">
        <f>J19</f>
        <v>0</v>
      </c>
      <c r="W19" s="50">
        <f>D19+K19+O19</f>
        <v>0</v>
      </c>
      <c r="X19" s="50">
        <f>L19+P19</f>
        <v>0</v>
      </c>
      <c r="Y19" s="50">
        <f>E19</f>
        <v>0</v>
      </c>
      <c r="Z19" s="50">
        <f>F19</f>
        <v>0</v>
      </c>
      <c r="AA19" s="51">
        <f>SUM(T19:Z19)</f>
        <v>15574443</v>
      </c>
      <c r="AB19" s="52"/>
    </row>
    <row r="20" spans="1:30" s="56" customFormat="1" ht="33" customHeight="1" x14ac:dyDescent="0.25">
      <c r="A20" s="159" t="s">
        <v>28</v>
      </c>
      <c r="B20" s="160"/>
      <c r="C20" s="58">
        <f>SUM(C21:C29)</f>
        <v>627923109</v>
      </c>
      <c r="D20" s="58">
        <f t="shared" ref="D20:AA20" si="9">SUM(D21:D29)</f>
        <v>2150000</v>
      </c>
      <c r="E20" s="58">
        <f t="shared" si="9"/>
        <v>0</v>
      </c>
      <c r="F20" s="58">
        <f t="shared" si="9"/>
        <v>0</v>
      </c>
      <c r="G20" s="58">
        <f t="shared" si="9"/>
        <v>630073109</v>
      </c>
      <c r="H20" s="58">
        <f t="shared" si="9"/>
        <v>65504459</v>
      </c>
      <c r="I20" s="58">
        <f t="shared" si="9"/>
        <v>0</v>
      </c>
      <c r="J20" s="58">
        <f t="shared" si="9"/>
        <v>0</v>
      </c>
      <c r="K20" s="58">
        <f t="shared" si="9"/>
        <v>898504</v>
      </c>
      <c r="L20" s="58">
        <f t="shared" si="9"/>
        <v>0</v>
      </c>
      <c r="M20" s="58">
        <f t="shared" si="9"/>
        <v>66402963</v>
      </c>
      <c r="N20" s="58">
        <f t="shared" si="9"/>
        <v>0</v>
      </c>
      <c r="O20" s="58">
        <f t="shared" si="9"/>
        <v>0</v>
      </c>
      <c r="P20" s="58">
        <f t="shared" si="9"/>
        <v>0</v>
      </c>
      <c r="Q20" s="58">
        <f t="shared" si="9"/>
        <v>0</v>
      </c>
      <c r="R20" s="58">
        <f t="shared" si="9"/>
        <v>0</v>
      </c>
      <c r="S20" s="58">
        <f t="shared" si="9"/>
        <v>0</v>
      </c>
      <c r="T20" s="58">
        <f t="shared" si="9"/>
        <v>693427568</v>
      </c>
      <c r="U20" s="58">
        <f t="shared" si="9"/>
        <v>0</v>
      </c>
      <c r="V20" s="58">
        <f t="shared" si="9"/>
        <v>0</v>
      </c>
      <c r="W20" s="58">
        <f t="shared" si="9"/>
        <v>3048504</v>
      </c>
      <c r="X20" s="58">
        <f t="shared" si="9"/>
        <v>0</v>
      </c>
      <c r="Y20" s="58">
        <f t="shared" si="9"/>
        <v>0</v>
      </c>
      <c r="Z20" s="58">
        <f t="shared" si="9"/>
        <v>0</v>
      </c>
      <c r="AA20" s="59">
        <f t="shared" si="9"/>
        <v>696476072</v>
      </c>
    </row>
    <row r="21" spans="1:30" s="57" customFormat="1" ht="43.5" customHeight="1" x14ac:dyDescent="0.35">
      <c r="A21" s="46" t="s">
        <v>25</v>
      </c>
      <c r="B21" s="60" t="s">
        <v>113</v>
      </c>
      <c r="C21" s="48">
        <v>0</v>
      </c>
      <c r="D21" s="48">
        <v>0</v>
      </c>
      <c r="E21" s="48">
        <v>0</v>
      </c>
      <c r="F21" s="48">
        <v>0</v>
      </c>
      <c r="G21" s="50">
        <f t="shared" ref="G21:G29" si="10">SUM(C21:F21)</f>
        <v>0</v>
      </c>
      <c r="H21" s="48">
        <f>'[1] PROPOSTA - 2ª VERSÃO - PODER '!$J$944+'[1] PROPOSTA - 2ª VERSÃO - PODER '!$J$947</f>
        <v>3097696</v>
      </c>
      <c r="I21" s="48">
        <v>0</v>
      </c>
      <c r="J21" s="48">
        <v>0</v>
      </c>
      <c r="K21" s="48">
        <v>0</v>
      </c>
      <c r="L21" s="48">
        <v>0</v>
      </c>
      <c r="M21" s="50">
        <f t="shared" ref="M21:M29" si="11">SUM(H21:L21)</f>
        <v>3097696</v>
      </c>
      <c r="N21" s="48">
        <v>0</v>
      </c>
      <c r="O21" s="61">
        <v>0</v>
      </c>
      <c r="P21" s="61">
        <v>0</v>
      </c>
      <c r="Q21" s="50">
        <f t="shared" ref="Q21:Q29" si="12">SUM(N21:P21)</f>
        <v>0</v>
      </c>
      <c r="R21" s="48">
        <v>0</v>
      </c>
      <c r="S21" s="50">
        <f t="shared" ref="S21:S29" si="13">R21</f>
        <v>0</v>
      </c>
      <c r="T21" s="50">
        <f t="shared" ref="T21:T29" si="14">C21+H21</f>
        <v>3097696</v>
      </c>
      <c r="U21" s="50">
        <f t="shared" ref="U21:U29" si="15">I21+N21+R21</f>
        <v>0</v>
      </c>
      <c r="V21" s="50">
        <f t="shared" ref="V21:V29" si="16">J21</f>
        <v>0</v>
      </c>
      <c r="W21" s="50">
        <f t="shared" ref="W21:W29" si="17">D21+K21+O21</f>
        <v>0</v>
      </c>
      <c r="X21" s="50">
        <f t="shared" ref="X21:X29" si="18">L21+P21</f>
        <v>0</v>
      </c>
      <c r="Y21" s="50">
        <f t="shared" ref="Y21:Y29" si="19">E21</f>
        <v>0</v>
      </c>
      <c r="Z21" s="50">
        <f t="shared" ref="Z21:Z29" si="20">F21</f>
        <v>0</v>
      </c>
      <c r="AA21" s="51">
        <f t="shared" ref="AA21:AA29" si="21">SUM(T21:Z21)</f>
        <v>3097696</v>
      </c>
      <c r="AB21" s="52"/>
    </row>
    <row r="22" spans="1:30" s="57" customFormat="1" ht="33" customHeight="1" x14ac:dyDescent="0.35">
      <c r="A22" s="46" t="s">
        <v>29</v>
      </c>
      <c r="B22" s="62" t="s">
        <v>114</v>
      </c>
      <c r="C22" s="61">
        <v>0</v>
      </c>
      <c r="D22" s="61">
        <v>0</v>
      </c>
      <c r="E22" s="61">
        <v>0</v>
      </c>
      <c r="F22" s="61">
        <v>0</v>
      </c>
      <c r="G22" s="49">
        <f t="shared" si="10"/>
        <v>0</v>
      </c>
      <c r="H22" s="61">
        <f>'[1] PROPOSTA - 2ª VERSÃO - PODER '!$J$963</f>
        <v>30380058</v>
      </c>
      <c r="I22" s="61">
        <v>0</v>
      </c>
      <c r="J22" s="61">
        <v>0</v>
      </c>
      <c r="K22" s="48">
        <v>0</v>
      </c>
      <c r="L22" s="48">
        <v>0</v>
      </c>
      <c r="M22" s="50">
        <f t="shared" si="11"/>
        <v>30380058</v>
      </c>
      <c r="N22" s="48">
        <v>0</v>
      </c>
      <c r="O22" s="61">
        <v>0</v>
      </c>
      <c r="P22" s="61">
        <v>0</v>
      </c>
      <c r="Q22" s="50">
        <f t="shared" si="12"/>
        <v>0</v>
      </c>
      <c r="R22" s="61">
        <v>0</v>
      </c>
      <c r="S22" s="50">
        <f t="shared" si="13"/>
        <v>0</v>
      </c>
      <c r="T22" s="50">
        <f t="shared" si="14"/>
        <v>30380058</v>
      </c>
      <c r="U22" s="50">
        <f t="shared" si="15"/>
        <v>0</v>
      </c>
      <c r="V22" s="50">
        <f t="shared" si="16"/>
        <v>0</v>
      </c>
      <c r="W22" s="50">
        <f t="shared" si="17"/>
        <v>0</v>
      </c>
      <c r="X22" s="50">
        <f t="shared" si="18"/>
        <v>0</v>
      </c>
      <c r="Y22" s="50">
        <f t="shared" si="19"/>
        <v>0</v>
      </c>
      <c r="Z22" s="50">
        <f t="shared" si="20"/>
        <v>0</v>
      </c>
      <c r="AA22" s="51">
        <f t="shared" si="21"/>
        <v>30380058</v>
      </c>
      <c r="AB22" s="52"/>
    </row>
    <row r="23" spans="1:30" s="57" customFormat="1" ht="33" customHeight="1" x14ac:dyDescent="0.35">
      <c r="A23" s="46" t="s">
        <v>30</v>
      </c>
      <c r="B23" s="62" t="s">
        <v>31</v>
      </c>
      <c r="C23" s="61">
        <v>0</v>
      </c>
      <c r="D23" s="61">
        <v>0</v>
      </c>
      <c r="E23" s="61">
        <v>0</v>
      </c>
      <c r="F23" s="61">
        <v>0</v>
      </c>
      <c r="G23" s="49">
        <f t="shared" si="10"/>
        <v>0</v>
      </c>
      <c r="H23" s="61">
        <f>'[1] PROPOSTA - 2ª VERSÃO - PODER '!$J$974</f>
        <v>14244506</v>
      </c>
      <c r="I23" s="61">
        <v>0</v>
      </c>
      <c r="J23" s="61">
        <v>0</v>
      </c>
      <c r="K23" s="48">
        <f>'[1] PROPOSTA - 2ª VERSÃO - PODER '!$K$974</f>
        <v>748504</v>
      </c>
      <c r="L23" s="48">
        <v>0</v>
      </c>
      <c r="M23" s="50">
        <f t="shared" si="11"/>
        <v>14993010</v>
      </c>
      <c r="N23" s="48">
        <v>0</v>
      </c>
      <c r="O23" s="61">
        <v>0</v>
      </c>
      <c r="P23" s="61">
        <v>0</v>
      </c>
      <c r="Q23" s="50">
        <f t="shared" si="12"/>
        <v>0</v>
      </c>
      <c r="R23" s="61">
        <v>0</v>
      </c>
      <c r="S23" s="50">
        <f t="shared" si="13"/>
        <v>0</v>
      </c>
      <c r="T23" s="50">
        <f t="shared" si="14"/>
        <v>14244506</v>
      </c>
      <c r="U23" s="50">
        <f t="shared" si="15"/>
        <v>0</v>
      </c>
      <c r="V23" s="50">
        <f t="shared" si="16"/>
        <v>0</v>
      </c>
      <c r="W23" s="50">
        <f t="shared" si="17"/>
        <v>748504</v>
      </c>
      <c r="X23" s="50">
        <f t="shared" si="18"/>
        <v>0</v>
      </c>
      <c r="Y23" s="50">
        <f t="shared" si="19"/>
        <v>0</v>
      </c>
      <c r="Z23" s="50">
        <f t="shared" si="20"/>
        <v>0</v>
      </c>
      <c r="AA23" s="51">
        <f t="shared" si="21"/>
        <v>14993010</v>
      </c>
      <c r="AB23" s="52"/>
    </row>
    <row r="24" spans="1:30" s="57" customFormat="1" ht="54" customHeight="1" x14ac:dyDescent="0.35">
      <c r="A24" s="46" t="s">
        <v>32</v>
      </c>
      <c r="B24" s="62" t="s">
        <v>115</v>
      </c>
      <c r="C24" s="61">
        <f>'[1] PROPOSTA - 2ª VERSÃO - PODER '!$J$983+'[1] PROPOSTA - 2ª VERSÃO - PODER '!$J$1006+'[1] PROPOSTA - 2ª VERSÃO - PODER '!$J$1010+'[1] PROPOSTA - 2ª VERSÃO - PODER '!$J$1020</f>
        <v>465611890</v>
      </c>
      <c r="D24" s="61">
        <f>'[1] PROPOSTA - 2ª VERSÃO - PODER '!$K$1016+'[1] PROPOSTA - 2ª VERSÃO - PODER '!$K$1025</f>
        <v>950000</v>
      </c>
      <c r="E24" s="61">
        <v>0</v>
      </c>
      <c r="F24" s="61">
        <v>0</v>
      </c>
      <c r="G24" s="49">
        <f t="shared" si="10"/>
        <v>466561890</v>
      </c>
      <c r="H24" s="61">
        <f>'[1] PROPOSTA - 2ª VERSÃO - PODER '!$J$1027</f>
        <v>513870</v>
      </c>
      <c r="I24" s="61">
        <v>0</v>
      </c>
      <c r="J24" s="61">
        <v>0</v>
      </c>
      <c r="K24" s="48">
        <f>'[1] PROPOSTA - 2ª VERSÃO - PODER '!$K$1031</f>
        <v>150000</v>
      </c>
      <c r="L24" s="48">
        <v>0</v>
      </c>
      <c r="M24" s="50">
        <f t="shared" si="11"/>
        <v>663870</v>
      </c>
      <c r="N24" s="48">
        <v>0</v>
      </c>
      <c r="O24" s="61">
        <v>0</v>
      </c>
      <c r="P24" s="61">
        <v>0</v>
      </c>
      <c r="Q24" s="50">
        <f t="shared" si="12"/>
        <v>0</v>
      </c>
      <c r="R24" s="61">
        <v>0</v>
      </c>
      <c r="S24" s="50">
        <f t="shared" si="13"/>
        <v>0</v>
      </c>
      <c r="T24" s="50">
        <f t="shared" si="14"/>
        <v>466125760</v>
      </c>
      <c r="U24" s="50">
        <f t="shared" si="15"/>
        <v>0</v>
      </c>
      <c r="V24" s="50">
        <f t="shared" si="16"/>
        <v>0</v>
      </c>
      <c r="W24" s="50">
        <f t="shared" si="17"/>
        <v>1100000</v>
      </c>
      <c r="X24" s="50">
        <f t="shared" si="18"/>
        <v>0</v>
      </c>
      <c r="Y24" s="50">
        <f t="shared" si="19"/>
        <v>0</v>
      </c>
      <c r="Z24" s="50">
        <f t="shared" si="20"/>
        <v>0</v>
      </c>
      <c r="AA24" s="51">
        <f t="shared" si="21"/>
        <v>467225760</v>
      </c>
      <c r="AB24" s="52"/>
    </row>
    <row r="25" spans="1:30" s="57" customFormat="1" ht="42" customHeight="1" x14ac:dyDescent="0.35">
      <c r="A25" s="46" t="s">
        <v>33</v>
      </c>
      <c r="B25" s="62" t="s">
        <v>34</v>
      </c>
      <c r="C25" s="61">
        <f>'[1] PROPOSTA - 2ª VERSÃO - PODER '!$J$1162+'[1] PROPOSTA - 2ª VERSÃO - PODER '!$J$1173+'[1] PROPOSTA - 2ª VERSÃO - PODER '!$J$1182</f>
        <v>158376022</v>
      </c>
      <c r="D25" s="61">
        <f>'[1] PROPOSTA - 2ª VERSÃO - PODER '!$K$1178</f>
        <v>1200000</v>
      </c>
      <c r="E25" s="61">
        <v>0</v>
      </c>
      <c r="F25" s="61">
        <v>0</v>
      </c>
      <c r="G25" s="49">
        <f t="shared" si="10"/>
        <v>159576022</v>
      </c>
      <c r="H25" s="61">
        <f>'[1] PROPOSTA - 2ª VERSÃO - PODER '!$J$1184</f>
        <v>250000</v>
      </c>
      <c r="I25" s="61">
        <v>0</v>
      </c>
      <c r="J25" s="61">
        <v>0</v>
      </c>
      <c r="K25" s="48">
        <v>0</v>
      </c>
      <c r="L25" s="48">
        <v>0</v>
      </c>
      <c r="M25" s="50">
        <f t="shared" si="11"/>
        <v>250000</v>
      </c>
      <c r="N25" s="48">
        <v>0</v>
      </c>
      <c r="O25" s="61">
        <v>0</v>
      </c>
      <c r="P25" s="61">
        <v>0</v>
      </c>
      <c r="Q25" s="50">
        <f t="shared" si="12"/>
        <v>0</v>
      </c>
      <c r="R25" s="48">
        <v>0</v>
      </c>
      <c r="S25" s="50">
        <f t="shared" si="13"/>
        <v>0</v>
      </c>
      <c r="T25" s="50">
        <f t="shared" si="14"/>
        <v>158626022</v>
      </c>
      <c r="U25" s="50">
        <f t="shared" si="15"/>
        <v>0</v>
      </c>
      <c r="V25" s="50">
        <f t="shared" si="16"/>
        <v>0</v>
      </c>
      <c r="W25" s="50">
        <f t="shared" si="17"/>
        <v>1200000</v>
      </c>
      <c r="X25" s="50">
        <f t="shared" si="18"/>
        <v>0</v>
      </c>
      <c r="Y25" s="50">
        <f t="shared" si="19"/>
        <v>0</v>
      </c>
      <c r="Z25" s="50">
        <f t="shared" si="20"/>
        <v>0</v>
      </c>
      <c r="AA25" s="51">
        <f t="shared" si="21"/>
        <v>159826022</v>
      </c>
      <c r="AB25" s="52"/>
    </row>
    <row r="26" spans="1:30" s="57" customFormat="1" ht="56.25" customHeight="1" x14ac:dyDescent="0.35">
      <c r="A26" s="46" t="s">
        <v>35</v>
      </c>
      <c r="B26" s="62" t="s">
        <v>36</v>
      </c>
      <c r="C26" s="61">
        <f>'[1] PROPOSTA - 2ª VERSÃO - PODER '!$J$1216+'[1] PROPOSTA - 2ª VERSÃO - PODER '!$J$1217+'[1] PROPOSTA - 2ª VERSÃO - PODER '!$J$1218+'[1] PROPOSTA - 2ª VERSÃO - PODER '!$J$1219+'[1] PROPOSTA - 2ª VERSÃO - PODER '!$J$1220</f>
        <v>3935197</v>
      </c>
      <c r="D26" s="61">
        <v>0</v>
      </c>
      <c r="E26" s="61">
        <v>0</v>
      </c>
      <c r="F26" s="61">
        <v>0</v>
      </c>
      <c r="G26" s="49">
        <f t="shared" si="10"/>
        <v>3935197</v>
      </c>
      <c r="H26" s="61">
        <f>'[1] PROPOSTA - 2ª VERSÃO - PODER '!$J$1221+'[1] PROPOSTA - 2ª VERSÃO - PODER '!$J$1222</f>
        <v>16500</v>
      </c>
      <c r="I26" s="61">
        <v>0</v>
      </c>
      <c r="J26" s="61">
        <v>0</v>
      </c>
      <c r="K26" s="48">
        <v>0</v>
      </c>
      <c r="L26" s="48">
        <v>0</v>
      </c>
      <c r="M26" s="50">
        <f t="shared" si="11"/>
        <v>16500</v>
      </c>
      <c r="N26" s="48">
        <v>0</v>
      </c>
      <c r="O26" s="61">
        <v>0</v>
      </c>
      <c r="P26" s="61">
        <v>0</v>
      </c>
      <c r="Q26" s="50">
        <f t="shared" si="12"/>
        <v>0</v>
      </c>
      <c r="R26" s="48">
        <v>0</v>
      </c>
      <c r="S26" s="50">
        <f t="shared" si="13"/>
        <v>0</v>
      </c>
      <c r="T26" s="50">
        <f t="shared" si="14"/>
        <v>3951697</v>
      </c>
      <c r="U26" s="50">
        <f t="shared" si="15"/>
        <v>0</v>
      </c>
      <c r="V26" s="50">
        <f t="shared" si="16"/>
        <v>0</v>
      </c>
      <c r="W26" s="50">
        <f t="shared" si="17"/>
        <v>0</v>
      </c>
      <c r="X26" s="50">
        <f t="shared" si="18"/>
        <v>0</v>
      </c>
      <c r="Y26" s="50">
        <f t="shared" si="19"/>
        <v>0</v>
      </c>
      <c r="Z26" s="50">
        <f t="shared" si="20"/>
        <v>0</v>
      </c>
      <c r="AA26" s="51">
        <f t="shared" si="21"/>
        <v>3951697</v>
      </c>
      <c r="AB26" s="52"/>
    </row>
    <row r="27" spans="1:30" s="57" customFormat="1" ht="33" customHeight="1" x14ac:dyDescent="0.35">
      <c r="A27" s="46" t="s">
        <v>88</v>
      </c>
      <c r="B27" s="62" t="s">
        <v>38</v>
      </c>
      <c r="C27" s="61">
        <v>0</v>
      </c>
      <c r="D27" s="61">
        <v>0</v>
      </c>
      <c r="E27" s="61">
        <v>0</v>
      </c>
      <c r="F27" s="61">
        <v>0</v>
      </c>
      <c r="G27" s="49">
        <f t="shared" si="10"/>
        <v>0</v>
      </c>
      <c r="H27" s="61">
        <v>432000</v>
      </c>
      <c r="I27" s="61">
        <v>0</v>
      </c>
      <c r="J27" s="61">
        <v>0</v>
      </c>
      <c r="K27" s="48">
        <v>0</v>
      </c>
      <c r="L27" s="48">
        <v>0</v>
      </c>
      <c r="M27" s="50">
        <f t="shared" si="11"/>
        <v>432000</v>
      </c>
      <c r="N27" s="48">
        <v>0</v>
      </c>
      <c r="O27" s="61">
        <v>0</v>
      </c>
      <c r="P27" s="61">
        <v>0</v>
      </c>
      <c r="Q27" s="50">
        <f t="shared" si="12"/>
        <v>0</v>
      </c>
      <c r="R27" s="48">
        <v>0</v>
      </c>
      <c r="S27" s="50">
        <f t="shared" si="13"/>
        <v>0</v>
      </c>
      <c r="T27" s="50">
        <f t="shared" si="14"/>
        <v>432000</v>
      </c>
      <c r="U27" s="50">
        <f t="shared" si="15"/>
        <v>0</v>
      </c>
      <c r="V27" s="50">
        <f t="shared" si="16"/>
        <v>0</v>
      </c>
      <c r="W27" s="50">
        <f t="shared" si="17"/>
        <v>0</v>
      </c>
      <c r="X27" s="50">
        <f t="shared" si="18"/>
        <v>0</v>
      </c>
      <c r="Y27" s="50">
        <f t="shared" si="19"/>
        <v>0</v>
      </c>
      <c r="Z27" s="50">
        <f t="shared" si="20"/>
        <v>0</v>
      </c>
      <c r="AA27" s="51">
        <f t="shared" si="21"/>
        <v>432000</v>
      </c>
      <c r="AB27" s="52"/>
    </row>
    <row r="28" spans="1:30" s="57" customFormat="1" ht="33" customHeight="1" x14ac:dyDescent="0.35">
      <c r="A28" s="46" t="s">
        <v>37</v>
      </c>
      <c r="B28" s="62" t="s">
        <v>40</v>
      </c>
      <c r="C28" s="61">
        <v>0</v>
      </c>
      <c r="D28" s="61">
        <v>0</v>
      </c>
      <c r="E28" s="61">
        <v>0</v>
      </c>
      <c r="F28" s="61">
        <v>0</v>
      </c>
      <c r="G28" s="49">
        <f t="shared" si="10"/>
        <v>0</v>
      </c>
      <c r="H28" s="61">
        <v>22019</v>
      </c>
      <c r="I28" s="61">
        <v>0</v>
      </c>
      <c r="J28" s="61">
        <v>0</v>
      </c>
      <c r="K28" s="48">
        <v>0</v>
      </c>
      <c r="L28" s="48">
        <v>0</v>
      </c>
      <c r="M28" s="50">
        <f t="shared" si="11"/>
        <v>22019</v>
      </c>
      <c r="N28" s="48">
        <v>0</v>
      </c>
      <c r="O28" s="61">
        <v>0</v>
      </c>
      <c r="P28" s="61">
        <v>0</v>
      </c>
      <c r="Q28" s="50">
        <f t="shared" si="12"/>
        <v>0</v>
      </c>
      <c r="R28" s="48">
        <v>0</v>
      </c>
      <c r="S28" s="50">
        <f t="shared" si="13"/>
        <v>0</v>
      </c>
      <c r="T28" s="50">
        <f t="shared" si="14"/>
        <v>22019</v>
      </c>
      <c r="U28" s="50">
        <f t="shared" si="15"/>
        <v>0</v>
      </c>
      <c r="V28" s="50">
        <f t="shared" si="16"/>
        <v>0</v>
      </c>
      <c r="W28" s="50">
        <f t="shared" si="17"/>
        <v>0</v>
      </c>
      <c r="X28" s="50">
        <f t="shared" si="18"/>
        <v>0</v>
      </c>
      <c r="Y28" s="50">
        <f t="shared" si="19"/>
        <v>0</v>
      </c>
      <c r="Z28" s="50">
        <f t="shared" si="20"/>
        <v>0</v>
      </c>
      <c r="AA28" s="51">
        <f t="shared" si="21"/>
        <v>22019</v>
      </c>
      <c r="AB28" s="52"/>
    </row>
    <row r="29" spans="1:30" s="57" customFormat="1" ht="33" customHeight="1" thickBot="1" x14ac:dyDescent="0.4">
      <c r="A29" s="46" t="s">
        <v>39</v>
      </c>
      <c r="B29" s="63" t="s">
        <v>41</v>
      </c>
      <c r="C29" s="61">
        <v>0</v>
      </c>
      <c r="D29" s="61">
        <v>0</v>
      </c>
      <c r="E29" s="61">
        <v>0</v>
      </c>
      <c r="F29" s="61">
        <v>0</v>
      </c>
      <c r="G29" s="49">
        <f t="shared" si="10"/>
        <v>0</v>
      </c>
      <c r="H29" s="61">
        <f>'[1] PROPOSTA - 2ª VERSÃO - PODER '!$J$1611</f>
        <v>16547810</v>
      </c>
      <c r="I29" s="61">
        <v>0</v>
      </c>
      <c r="J29" s="61">
        <v>0</v>
      </c>
      <c r="K29" s="48">
        <v>0</v>
      </c>
      <c r="L29" s="48">
        <v>0</v>
      </c>
      <c r="M29" s="50">
        <f t="shared" si="11"/>
        <v>16547810</v>
      </c>
      <c r="N29" s="48">
        <v>0</v>
      </c>
      <c r="O29" s="61">
        <v>0</v>
      </c>
      <c r="P29" s="61">
        <v>0</v>
      </c>
      <c r="Q29" s="50">
        <f t="shared" si="12"/>
        <v>0</v>
      </c>
      <c r="R29" s="48">
        <v>0</v>
      </c>
      <c r="S29" s="50">
        <f t="shared" si="13"/>
        <v>0</v>
      </c>
      <c r="T29" s="50">
        <f t="shared" si="14"/>
        <v>16547810</v>
      </c>
      <c r="U29" s="50">
        <f t="shared" si="15"/>
        <v>0</v>
      </c>
      <c r="V29" s="50">
        <f t="shared" si="16"/>
        <v>0</v>
      </c>
      <c r="W29" s="50">
        <f t="shared" si="17"/>
        <v>0</v>
      </c>
      <c r="X29" s="50">
        <f t="shared" si="18"/>
        <v>0</v>
      </c>
      <c r="Y29" s="50">
        <f t="shared" si="19"/>
        <v>0</v>
      </c>
      <c r="Z29" s="50">
        <f t="shared" si="20"/>
        <v>0</v>
      </c>
      <c r="AA29" s="51">
        <f t="shared" si="21"/>
        <v>16547810</v>
      </c>
      <c r="AB29" s="52"/>
    </row>
    <row r="30" spans="1:30" s="36" customFormat="1" ht="36" customHeight="1" thickBot="1" x14ac:dyDescent="0.3">
      <c r="A30" s="153" t="s">
        <v>21</v>
      </c>
      <c r="B30" s="154"/>
      <c r="C30" s="42">
        <f>C31</f>
        <v>87796905</v>
      </c>
      <c r="D30" s="42">
        <f t="shared" ref="D30:AA30" si="22">D31</f>
        <v>400000</v>
      </c>
      <c r="E30" s="42">
        <f t="shared" si="22"/>
        <v>0</v>
      </c>
      <c r="F30" s="42">
        <f t="shared" si="22"/>
        <v>0</v>
      </c>
      <c r="G30" s="42">
        <f t="shared" si="22"/>
        <v>88196905</v>
      </c>
      <c r="H30" s="42">
        <f t="shared" si="22"/>
        <v>6504880</v>
      </c>
      <c r="I30" s="42">
        <f t="shared" si="22"/>
        <v>0</v>
      </c>
      <c r="J30" s="42">
        <f t="shared" si="22"/>
        <v>0</v>
      </c>
      <c r="K30" s="42">
        <f t="shared" si="22"/>
        <v>0</v>
      </c>
      <c r="L30" s="42">
        <f t="shared" si="22"/>
        <v>0</v>
      </c>
      <c r="M30" s="42">
        <f t="shared" si="22"/>
        <v>6504880</v>
      </c>
      <c r="N30" s="42">
        <f t="shared" si="22"/>
        <v>0</v>
      </c>
      <c r="O30" s="42">
        <f t="shared" si="22"/>
        <v>0</v>
      </c>
      <c r="P30" s="42">
        <f t="shared" si="22"/>
        <v>0</v>
      </c>
      <c r="Q30" s="42">
        <f t="shared" si="22"/>
        <v>0</v>
      </c>
      <c r="R30" s="42">
        <f t="shared" si="22"/>
        <v>0</v>
      </c>
      <c r="S30" s="42">
        <f t="shared" si="22"/>
        <v>0</v>
      </c>
      <c r="T30" s="42">
        <f t="shared" si="22"/>
        <v>94301785</v>
      </c>
      <c r="U30" s="42">
        <f t="shared" si="22"/>
        <v>0</v>
      </c>
      <c r="V30" s="42">
        <f t="shared" si="22"/>
        <v>0</v>
      </c>
      <c r="W30" s="42">
        <f t="shared" si="22"/>
        <v>400000</v>
      </c>
      <c r="X30" s="42">
        <f t="shared" si="22"/>
        <v>0</v>
      </c>
      <c r="Y30" s="42">
        <f t="shared" si="22"/>
        <v>0</v>
      </c>
      <c r="Z30" s="42">
        <f t="shared" si="22"/>
        <v>0</v>
      </c>
      <c r="AA30" s="43">
        <f t="shared" si="22"/>
        <v>94701785</v>
      </c>
      <c r="AB30" s="35"/>
      <c r="AD30" s="37"/>
    </row>
    <row r="31" spans="1:30" s="56" customFormat="1" ht="33" customHeight="1" x14ac:dyDescent="0.25">
      <c r="A31" s="139" t="s">
        <v>28</v>
      </c>
      <c r="B31" s="140"/>
      <c r="C31" s="58">
        <f>SUM(C32:C37)</f>
        <v>87796905</v>
      </c>
      <c r="D31" s="58">
        <f t="shared" ref="D31:AA31" si="23">SUM(D32:D37)</f>
        <v>400000</v>
      </c>
      <c r="E31" s="58">
        <f t="shared" si="23"/>
        <v>0</v>
      </c>
      <c r="F31" s="58">
        <f t="shared" si="23"/>
        <v>0</v>
      </c>
      <c r="G31" s="58">
        <f t="shared" si="23"/>
        <v>88196905</v>
      </c>
      <c r="H31" s="58">
        <f t="shared" si="23"/>
        <v>6504880</v>
      </c>
      <c r="I31" s="58">
        <f t="shared" si="23"/>
        <v>0</v>
      </c>
      <c r="J31" s="58">
        <f t="shared" si="23"/>
        <v>0</v>
      </c>
      <c r="K31" s="58">
        <f t="shared" si="23"/>
        <v>0</v>
      </c>
      <c r="L31" s="58">
        <f t="shared" si="23"/>
        <v>0</v>
      </c>
      <c r="M31" s="58">
        <f t="shared" si="23"/>
        <v>6504880</v>
      </c>
      <c r="N31" s="58">
        <f t="shared" si="23"/>
        <v>0</v>
      </c>
      <c r="O31" s="58">
        <f t="shared" si="23"/>
        <v>0</v>
      </c>
      <c r="P31" s="58">
        <f t="shared" si="23"/>
        <v>0</v>
      </c>
      <c r="Q31" s="58">
        <f t="shared" si="23"/>
        <v>0</v>
      </c>
      <c r="R31" s="58">
        <f t="shared" si="23"/>
        <v>0</v>
      </c>
      <c r="S31" s="58">
        <f t="shared" si="23"/>
        <v>0</v>
      </c>
      <c r="T31" s="58">
        <f t="shared" si="23"/>
        <v>94301785</v>
      </c>
      <c r="U31" s="58">
        <f t="shared" si="23"/>
        <v>0</v>
      </c>
      <c r="V31" s="58">
        <f t="shared" si="23"/>
        <v>0</v>
      </c>
      <c r="W31" s="58">
        <f t="shared" si="23"/>
        <v>400000</v>
      </c>
      <c r="X31" s="58">
        <f t="shared" si="23"/>
        <v>0</v>
      </c>
      <c r="Y31" s="58">
        <f t="shared" si="23"/>
        <v>0</v>
      </c>
      <c r="Z31" s="58">
        <f t="shared" si="23"/>
        <v>0</v>
      </c>
      <c r="AA31" s="59">
        <f t="shared" si="23"/>
        <v>94701785</v>
      </c>
    </row>
    <row r="32" spans="1:30" s="57" customFormat="1" ht="45" customHeight="1" x14ac:dyDescent="0.35">
      <c r="A32" s="64" t="s">
        <v>25</v>
      </c>
      <c r="B32" s="62" t="s">
        <v>116</v>
      </c>
      <c r="C32" s="61">
        <v>0</v>
      </c>
      <c r="D32" s="61">
        <v>0</v>
      </c>
      <c r="E32" s="61">
        <v>0</v>
      </c>
      <c r="F32" s="61">
        <v>0</v>
      </c>
      <c r="G32" s="49">
        <f t="shared" ref="G32:G37" si="24">SUM(C32:F32)</f>
        <v>0</v>
      </c>
      <c r="H32" s="61">
        <f>'[1] PROPOSTA - 2ª VERSÃO - PODER '!$J$951</f>
        <v>150000</v>
      </c>
      <c r="I32" s="61">
        <v>0</v>
      </c>
      <c r="J32" s="61">
        <v>0</v>
      </c>
      <c r="K32" s="61">
        <v>0</v>
      </c>
      <c r="L32" s="61">
        <v>0</v>
      </c>
      <c r="M32" s="50">
        <f t="shared" ref="M32:M37" si="25">SUM(H32:L32)</f>
        <v>150000</v>
      </c>
      <c r="N32" s="61">
        <v>0</v>
      </c>
      <c r="O32" s="61">
        <v>0</v>
      </c>
      <c r="P32" s="61">
        <v>0</v>
      </c>
      <c r="Q32" s="50">
        <f t="shared" ref="Q32:Q37" si="26">SUM(N32:P32)</f>
        <v>0</v>
      </c>
      <c r="R32" s="61">
        <v>0</v>
      </c>
      <c r="S32" s="50">
        <f t="shared" ref="S32:S37" si="27">R32</f>
        <v>0</v>
      </c>
      <c r="T32" s="50">
        <f t="shared" ref="T32:T37" si="28">C32+H32</f>
        <v>150000</v>
      </c>
      <c r="U32" s="50">
        <f t="shared" ref="U32:U37" si="29">I32+N32+R32</f>
        <v>0</v>
      </c>
      <c r="V32" s="50">
        <f t="shared" ref="V32:V37" si="30">J32</f>
        <v>0</v>
      </c>
      <c r="W32" s="50">
        <f t="shared" ref="W32:W37" si="31">D32+K32+O32</f>
        <v>0</v>
      </c>
      <c r="X32" s="50">
        <f t="shared" ref="X32:X37" si="32">L32+P32</f>
        <v>0</v>
      </c>
      <c r="Y32" s="50">
        <f t="shared" ref="Y32:Y37" si="33">E32</f>
        <v>0</v>
      </c>
      <c r="Z32" s="50">
        <f t="shared" ref="Z32:Z37" si="34">F32</f>
        <v>0</v>
      </c>
      <c r="AA32" s="51">
        <f t="shared" ref="AA32:AA37" si="35">SUM(T32:Z32)</f>
        <v>150000</v>
      </c>
      <c r="AB32" s="52"/>
    </row>
    <row r="33" spans="1:30" s="57" customFormat="1" ht="33" customHeight="1" x14ac:dyDescent="0.35">
      <c r="A33" s="64" t="s">
        <v>29</v>
      </c>
      <c r="B33" s="62" t="s">
        <v>117</v>
      </c>
      <c r="C33" s="61">
        <v>0</v>
      </c>
      <c r="D33" s="61">
        <v>0</v>
      </c>
      <c r="E33" s="61">
        <v>0</v>
      </c>
      <c r="F33" s="61">
        <v>0</v>
      </c>
      <c r="G33" s="49">
        <f t="shared" si="24"/>
        <v>0</v>
      </c>
      <c r="H33" s="61">
        <f>'[1] PROPOSTA - 2ª VERSÃO - PODER '!$J$968</f>
        <v>4324495</v>
      </c>
      <c r="I33" s="61">
        <v>0</v>
      </c>
      <c r="J33" s="61">
        <v>0</v>
      </c>
      <c r="K33" s="61">
        <v>0</v>
      </c>
      <c r="L33" s="61">
        <v>0</v>
      </c>
      <c r="M33" s="50">
        <f t="shared" si="25"/>
        <v>4324495</v>
      </c>
      <c r="N33" s="61">
        <v>0</v>
      </c>
      <c r="O33" s="61">
        <v>0</v>
      </c>
      <c r="P33" s="61">
        <v>0</v>
      </c>
      <c r="Q33" s="50">
        <f t="shared" si="26"/>
        <v>0</v>
      </c>
      <c r="R33" s="61">
        <v>0</v>
      </c>
      <c r="S33" s="50">
        <f t="shared" si="27"/>
        <v>0</v>
      </c>
      <c r="T33" s="50">
        <f t="shared" si="28"/>
        <v>4324495</v>
      </c>
      <c r="U33" s="50">
        <f t="shared" si="29"/>
        <v>0</v>
      </c>
      <c r="V33" s="50">
        <f t="shared" si="30"/>
        <v>0</v>
      </c>
      <c r="W33" s="50">
        <f t="shared" si="31"/>
        <v>0</v>
      </c>
      <c r="X33" s="50">
        <f t="shared" si="32"/>
        <v>0</v>
      </c>
      <c r="Y33" s="50">
        <f t="shared" si="33"/>
        <v>0</v>
      </c>
      <c r="Z33" s="50">
        <f t="shared" si="34"/>
        <v>0</v>
      </c>
      <c r="AA33" s="51">
        <f t="shared" si="35"/>
        <v>4324495</v>
      </c>
      <c r="AB33" s="52"/>
    </row>
    <row r="34" spans="1:30" s="57" customFormat="1" ht="33" customHeight="1" x14ac:dyDescent="0.35">
      <c r="A34" s="64" t="s">
        <v>30</v>
      </c>
      <c r="B34" s="62" t="s">
        <v>42</v>
      </c>
      <c r="C34" s="61">
        <v>0</v>
      </c>
      <c r="D34" s="61">
        <v>0</v>
      </c>
      <c r="E34" s="61">
        <v>0</v>
      </c>
      <c r="F34" s="61">
        <v>0</v>
      </c>
      <c r="G34" s="49">
        <f t="shared" si="24"/>
        <v>0</v>
      </c>
      <c r="H34" s="61">
        <f>'[1] PROPOSTA - 2ª VERSÃO - PODER '!$J$977</f>
        <v>510000</v>
      </c>
      <c r="I34" s="61">
        <v>0</v>
      </c>
      <c r="J34" s="61">
        <v>0</v>
      </c>
      <c r="K34" s="61">
        <v>0</v>
      </c>
      <c r="L34" s="61">
        <v>0</v>
      </c>
      <c r="M34" s="50">
        <f t="shared" si="25"/>
        <v>510000</v>
      </c>
      <c r="N34" s="61">
        <v>0</v>
      </c>
      <c r="O34" s="61">
        <v>0</v>
      </c>
      <c r="P34" s="61">
        <v>0</v>
      </c>
      <c r="Q34" s="50">
        <f t="shared" si="26"/>
        <v>0</v>
      </c>
      <c r="R34" s="61">
        <v>0</v>
      </c>
      <c r="S34" s="50">
        <f t="shared" si="27"/>
        <v>0</v>
      </c>
      <c r="T34" s="50">
        <f t="shared" si="28"/>
        <v>510000</v>
      </c>
      <c r="U34" s="50">
        <f t="shared" si="29"/>
        <v>0</v>
      </c>
      <c r="V34" s="50">
        <f t="shared" si="30"/>
        <v>0</v>
      </c>
      <c r="W34" s="50">
        <f t="shared" si="31"/>
        <v>0</v>
      </c>
      <c r="X34" s="50">
        <f t="shared" si="32"/>
        <v>0</v>
      </c>
      <c r="Y34" s="50">
        <f t="shared" si="33"/>
        <v>0</v>
      </c>
      <c r="Z34" s="50">
        <f t="shared" si="34"/>
        <v>0</v>
      </c>
      <c r="AA34" s="51">
        <f t="shared" si="35"/>
        <v>510000</v>
      </c>
      <c r="AB34" s="52"/>
    </row>
    <row r="35" spans="1:30" s="57" customFormat="1" ht="57" customHeight="1" x14ac:dyDescent="0.35">
      <c r="A35" s="64" t="s">
        <v>32</v>
      </c>
      <c r="B35" s="62" t="s">
        <v>118</v>
      </c>
      <c r="C35" s="61">
        <f>'[1] PROPOSTA - 2ª VERSÃO - PODER '!$J$1044+'[1] PROPOSTA - 2ª VERSÃO - PODER '!$J$1065+'[1] PROPOSTA - 2ª VERSÃO - PODER '!$J$1068+'[1] PROPOSTA - 2ª VERSÃO - PODER '!$J$1079</f>
        <v>71991281</v>
      </c>
      <c r="D35" s="61">
        <f>'[1] PROPOSTA - 2ª VERSÃO - PODER '!$K$1083</f>
        <v>400000</v>
      </c>
      <c r="E35" s="61">
        <v>0</v>
      </c>
      <c r="F35" s="61">
        <v>0</v>
      </c>
      <c r="G35" s="49">
        <f t="shared" si="24"/>
        <v>72391281</v>
      </c>
      <c r="H35" s="61">
        <f>'[1] PROPOSTA - 2ª VERSÃO - PODER '!$J$1085</f>
        <v>52000</v>
      </c>
      <c r="I35" s="61">
        <v>0</v>
      </c>
      <c r="J35" s="61">
        <v>0</v>
      </c>
      <c r="K35" s="61">
        <v>0</v>
      </c>
      <c r="L35" s="61">
        <v>0</v>
      </c>
      <c r="M35" s="50">
        <f t="shared" si="25"/>
        <v>52000</v>
      </c>
      <c r="N35" s="61">
        <v>0</v>
      </c>
      <c r="O35" s="61">
        <v>0</v>
      </c>
      <c r="P35" s="61">
        <v>0</v>
      </c>
      <c r="Q35" s="50">
        <f t="shared" si="26"/>
        <v>0</v>
      </c>
      <c r="R35" s="61">
        <v>0</v>
      </c>
      <c r="S35" s="50">
        <f t="shared" si="27"/>
        <v>0</v>
      </c>
      <c r="T35" s="50">
        <f t="shared" si="28"/>
        <v>72043281</v>
      </c>
      <c r="U35" s="50">
        <f t="shared" si="29"/>
        <v>0</v>
      </c>
      <c r="V35" s="50">
        <f t="shared" si="30"/>
        <v>0</v>
      </c>
      <c r="W35" s="50">
        <f t="shared" si="31"/>
        <v>400000</v>
      </c>
      <c r="X35" s="50">
        <f t="shared" si="32"/>
        <v>0</v>
      </c>
      <c r="Y35" s="50">
        <f t="shared" si="33"/>
        <v>0</v>
      </c>
      <c r="Z35" s="50">
        <f t="shared" si="34"/>
        <v>0</v>
      </c>
      <c r="AA35" s="51">
        <f t="shared" si="35"/>
        <v>72443281</v>
      </c>
      <c r="AB35" s="52"/>
    </row>
    <row r="36" spans="1:30" s="57" customFormat="1" ht="45" customHeight="1" x14ac:dyDescent="0.35">
      <c r="A36" s="64" t="s">
        <v>33</v>
      </c>
      <c r="B36" s="62" t="s">
        <v>43</v>
      </c>
      <c r="C36" s="61">
        <f>'[1] PROPOSTA - 2ª VERSÃO - PODER '!$J$1191+'[1] PROPOSTA - 2ª VERSÃO - PODER '!$J$1200+'[1] PROPOSTA - 2ª VERSÃO - PODER '!$J$1205</f>
        <v>15805624</v>
      </c>
      <c r="D36" s="61">
        <f>'[1] PROPOSTA - 2ª VERSÃO - PODER '!$K$1191</f>
        <v>0</v>
      </c>
      <c r="E36" s="61">
        <v>0</v>
      </c>
      <c r="F36" s="61">
        <v>0</v>
      </c>
      <c r="G36" s="49">
        <f t="shared" si="24"/>
        <v>15805624</v>
      </c>
      <c r="H36" s="61">
        <f>'[1] PROPOSTA - 2ª VERSÃO - PODER '!$J$1207</f>
        <v>50000</v>
      </c>
      <c r="I36" s="61">
        <v>0</v>
      </c>
      <c r="J36" s="61">
        <v>0</v>
      </c>
      <c r="K36" s="61">
        <v>0</v>
      </c>
      <c r="L36" s="61">
        <v>0</v>
      </c>
      <c r="M36" s="50">
        <f t="shared" si="25"/>
        <v>50000</v>
      </c>
      <c r="N36" s="61">
        <v>0</v>
      </c>
      <c r="O36" s="61">
        <v>0</v>
      </c>
      <c r="P36" s="61">
        <v>0</v>
      </c>
      <c r="Q36" s="50">
        <f t="shared" si="26"/>
        <v>0</v>
      </c>
      <c r="R36" s="48">
        <v>0</v>
      </c>
      <c r="S36" s="50">
        <f t="shared" si="27"/>
        <v>0</v>
      </c>
      <c r="T36" s="50">
        <f t="shared" si="28"/>
        <v>15855624</v>
      </c>
      <c r="U36" s="50">
        <f t="shared" si="29"/>
        <v>0</v>
      </c>
      <c r="V36" s="50">
        <f t="shared" si="30"/>
        <v>0</v>
      </c>
      <c r="W36" s="50">
        <f t="shared" si="31"/>
        <v>0</v>
      </c>
      <c r="X36" s="50">
        <f t="shared" si="32"/>
        <v>0</v>
      </c>
      <c r="Y36" s="50">
        <f t="shared" si="33"/>
        <v>0</v>
      </c>
      <c r="Z36" s="50">
        <f t="shared" si="34"/>
        <v>0</v>
      </c>
      <c r="AA36" s="51">
        <f t="shared" si="35"/>
        <v>15855624</v>
      </c>
      <c r="AB36" s="52"/>
    </row>
    <row r="37" spans="1:30" s="57" customFormat="1" ht="33" customHeight="1" thickBot="1" x14ac:dyDescent="0.4">
      <c r="A37" s="64" t="s">
        <v>35</v>
      </c>
      <c r="B37" s="63" t="s">
        <v>44</v>
      </c>
      <c r="C37" s="61">
        <v>0</v>
      </c>
      <c r="D37" s="61">
        <v>0</v>
      </c>
      <c r="E37" s="61">
        <v>0</v>
      </c>
      <c r="F37" s="61">
        <v>0</v>
      </c>
      <c r="G37" s="49">
        <f t="shared" si="24"/>
        <v>0</v>
      </c>
      <c r="H37" s="61">
        <f>'[1] PROPOSTA - 2ª VERSÃO - PODER '!$J$1614</f>
        <v>1418385</v>
      </c>
      <c r="I37" s="61">
        <v>0</v>
      </c>
      <c r="J37" s="61">
        <v>0</v>
      </c>
      <c r="K37" s="61">
        <v>0</v>
      </c>
      <c r="L37" s="61"/>
      <c r="M37" s="50">
        <f t="shared" si="25"/>
        <v>1418385</v>
      </c>
      <c r="N37" s="61">
        <v>0</v>
      </c>
      <c r="O37" s="61">
        <v>0</v>
      </c>
      <c r="P37" s="61">
        <v>0</v>
      </c>
      <c r="Q37" s="50">
        <f t="shared" si="26"/>
        <v>0</v>
      </c>
      <c r="R37" s="48">
        <v>0</v>
      </c>
      <c r="S37" s="50">
        <f t="shared" si="27"/>
        <v>0</v>
      </c>
      <c r="T37" s="50">
        <f t="shared" si="28"/>
        <v>1418385</v>
      </c>
      <c r="U37" s="50">
        <f t="shared" si="29"/>
        <v>0</v>
      </c>
      <c r="V37" s="50">
        <f t="shared" si="30"/>
        <v>0</v>
      </c>
      <c r="W37" s="50">
        <f t="shared" si="31"/>
        <v>0</v>
      </c>
      <c r="X37" s="50">
        <f t="shared" si="32"/>
        <v>0</v>
      </c>
      <c r="Y37" s="50">
        <f t="shared" si="33"/>
        <v>0</v>
      </c>
      <c r="Z37" s="50">
        <f t="shared" si="34"/>
        <v>0</v>
      </c>
      <c r="AA37" s="51">
        <f t="shared" si="35"/>
        <v>1418385</v>
      </c>
      <c r="AB37" s="52"/>
    </row>
    <row r="38" spans="1:30" s="36" customFormat="1" ht="36" customHeight="1" thickBot="1" x14ac:dyDescent="0.3">
      <c r="A38" s="153" t="s">
        <v>22</v>
      </c>
      <c r="B38" s="154"/>
      <c r="C38" s="42">
        <f>C39+C41</f>
        <v>173940604</v>
      </c>
      <c r="D38" s="42">
        <f t="shared" ref="D38:AA38" si="36">D39+D41</f>
        <v>1704000</v>
      </c>
      <c r="E38" s="42">
        <f t="shared" si="36"/>
        <v>0</v>
      </c>
      <c r="F38" s="42">
        <f t="shared" si="36"/>
        <v>0</v>
      </c>
      <c r="G38" s="42">
        <f t="shared" si="36"/>
        <v>175644604</v>
      </c>
      <c r="H38" s="42">
        <f t="shared" si="36"/>
        <v>21331125</v>
      </c>
      <c r="I38" s="42">
        <f t="shared" si="36"/>
        <v>0</v>
      </c>
      <c r="J38" s="42">
        <f t="shared" si="36"/>
        <v>0</v>
      </c>
      <c r="K38" s="42">
        <f t="shared" si="36"/>
        <v>0</v>
      </c>
      <c r="L38" s="42">
        <f t="shared" si="36"/>
        <v>0</v>
      </c>
      <c r="M38" s="42">
        <f t="shared" si="36"/>
        <v>21331125</v>
      </c>
      <c r="N38" s="42">
        <f t="shared" si="36"/>
        <v>0</v>
      </c>
      <c r="O38" s="42">
        <f t="shared" si="36"/>
        <v>0</v>
      </c>
      <c r="P38" s="42">
        <f t="shared" si="36"/>
        <v>0</v>
      </c>
      <c r="Q38" s="42">
        <f t="shared" si="36"/>
        <v>0</v>
      </c>
      <c r="R38" s="42">
        <f t="shared" si="36"/>
        <v>0</v>
      </c>
      <c r="S38" s="42">
        <f t="shared" si="36"/>
        <v>0</v>
      </c>
      <c r="T38" s="42">
        <f t="shared" si="36"/>
        <v>195271729</v>
      </c>
      <c r="U38" s="42">
        <f t="shared" si="36"/>
        <v>0</v>
      </c>
      <c r="V38" s="42">
        <f t="shared" si="36"/>
        <v>0</v>
      </c>
      <c r="W38" s="42">
        <f t="shared" si="36"/>
        <v>1704000</v>
      </c>
      <c r="X38" s="42">
        <f t="shared" si="36"/>
        <v>0</v>
      </c>
      <c r="Y38" s="42">
        <f t="shared" si="36"/>
        <v>0</v>
      </c>
      <c r="Z38" s="42">
        <f t="shared" si="36"/>
        <v>0</v>
      </c>
      <c r="AA38" s="43">
        <f t="shared" si="36"/>
        <v>196975729</v>
      </c>
      <c r="AB38" s="35"/>
      <c r="AD38" s="37"/>
    </row>
    <row r="39" spans="1:30" s="36" customFormat="1" ht="33" customHeight="1" x14ac:dyDescent="0.25">
      <c r="A39" s="155" t="s">
        <v>24</v>
      </c>
      <c r="B39" s="156"/>
      <c r="C39" s="44">
        <f>C40</f>
        <v>876810</v>
      </c>
      <c r="D39" s="44">
        <f t="shared" ref="D39:AA39" si="37">D40</f>
        <v>0</v>
      </c>
      <c r="E39" s="44">
        <f t="shared" si="37"/>
        <v>0</v>
      </c>
      <c r="F39" s="44">
        <f t="shared" si="37"/>
        <v>0</v>
      </c>
      <c r="G39" s="44">
        <f t="shared" si="37"/>
        <v>876810</v>
      </c>
      <c r="H39" s="44">
        <f t="shared" si="37"/>
        <v>0</v>
      </c>
      <c r="I39" s="44">
        <f t="shared" si="37"/>
        <v>0</v>
      </c>
      <c r="J39" s="44">
        <f t="shared" si="37"/>
        <v>0</v>
      </c>
      <c r="K39" s="44">
        <f t="shared" si="37"/>
        <v>0</v>
      </c>
      <c r="L39" s="44">
        <f t="shared" si="37"/>
        <v>0</v>
      </c>
      <c r="M39" s="44">
        <f t="shared" si="37"/>
        <v>0</v>
      </c>
      <c r="N39" s="44">
        <f t="shared" si="37"/>
        <v>0</v>
      </c>
      <c r="O39" s="44">
        <f t="shared" si="37"/>
        <v>0</v>
      </c>
      <c r="P39" s="44">
        <f t="shared" si="37"/>
        <v>0</v>
      </c>
      <c r="Q39" s="44">
        <f t="shared" si="37"/>
        <v>0</v>
      </c>
      <c r="R39" s="44">
        <f t="shared" si="37"/>
        <v>0</v>
      </c>
      <c r="S39" s="44">
        <f t="shared" si="37"/>
        <v>0</v>
      </c>
      <c r="T39" s="44">
        <f t="shared" si="37"/>
        <v>876810</v>
      </c>
      <c r="U39" s="44">
        <f t="shared" si="37"/>
        <v>0</v>
      </c>
      <c r="V39" s="44">
        <f t="shared" si="37"/>
        <v>0</v>
      </c>
      <c r="W39" s="44">
        <f t="shared" si="37"/>
        <v>0</v>
      </c>
      <c r="X39" s="44">
        <f t="shared" si="37"/>
        <v>0</v>
      </c>
      <c r="Y39" s="44">
        <f t="shared" si="37"/>
        <v>0</v>
      </c>
      <c r="Z39" s="44">
        <f t="shared" si="37"/>
        <v>0</v>
      </c>
      <c r="AA39" s="45">
        <f t="shared" si="37"/>
        <v>876810</v>
      </c>
      <c r="AB39" s="35"/>
      <c r="AD39" s="37"/>
    </row>
    <row r="40" spans="1:30" s="57" customFormat="1" ht="45.75" customHeight="1" x14ac:dyDescent="0.35">
      <c r="A40" s="64" t="s">
        <v>25</v>
      </c>
      <c r="B40" s="60" t="s">
        <v>45</v>
      </c>
      <c r="C40" s="61">
        <f>'[1] PROPOSTA - 2ª VERSÃO - PODER '!$J$127+'[1] PROPOSTA - 2ª VERSÃO - PODER '!$J$135</f>
        <v>876810</v>
      </c>
      <c r="D40" s="61">
        <v>0</v>
      </c>
      <c r="E40" s="61">
        <v>0</v>
      </c>
      <c r="F40" s="61">
        <v>0</v>
      </c>
      <c r="G40" s="49">
        <f t="shared" ref="G40" si="38">SUM(C40:F40)</f>
        <v>876810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50">
        <f>SUM(H40:L40)</f>
        <v>0</v>
      </c>
      <c r="N40" s="61">
        <v>0</v>
      </c>
      <c r="O40" s="61">
        <v>0</v>
      </c>
      <c r="P40" s="61">
        <v>0</v>
      </c>
      <c r="Q40" s="50">
        <f>SUM(N40:P40)</f>
        <v>0</v>
      </c>
      <c r="R40" s="48">
        <v>0</v>
      </c>
      <c r="S40" s="50">
        <f t="shared" ref="S40" si="39">R40</f>
        <v>0</v>
      </c>
      <c r="T40" s="50">
        <f>C40+H40</f>
        <v>876810</v>
      </c>
      <c r="U40" s="50">
        <f>I40+N40+R40</f>
        <v>0</v>
      </c>
      <c r="V40" s="50">
        <f>J40</f>
        <v>0</v>
      </c>
      <c r="W40" s="50">
        <f>D40+K40+O40</f>
        <v>0</v>
      </c>
      <c r="X40" s="50">
        <f>L40+P40</f>
        <v>0</v>
      </c>
      <c r="Y40" s="50">
        <f>E40</f>
        <v>0</v>
      </c>
      <c r="Z40" s="50">
        <f>F40</f>
        <v>0</v>
      </c>
      <c r="AA40" s="51">
        <f>SUM(T40:Z40)</f>
        <v>876810</v>
      </c>
      <c r="AB40" s="52"/>
    </row>
    <row r="41" spans="1:30" s="56" customFormat="1" ht="33" customHeight="1" x14ac:dyDescent="0.25">
      <c r="A41" s="159" t="s">
        <v>28</v>
      </c>
      <c r="B41" s="160"/>
      <c r="C41" s="58">
        <f>SUM(C42:C47)</f>
        <v>173063794</v>
      </c>
      <c r="D41" s="58">
        <f t="shared" ref="D41:AA41" si="40">SUM(D42:D47)</f>
        <v>1704000</v>
      </c>
      <c r="E41" s="58">
        <f t="shared" si="40"/>
        <v>0</v>
      </c>
      <c r="F41" s="58">
        <f t="shared" si="40"/>
        <v>0</v>
      </c>
      <c r="G41" s="58">
        <f t="shared" si="40"/>
        <v>174767794</v>
      </c>
      <c r="H41" s="58">
        <f t="shared" si="40"/>
        <v>21331125</v>
      </c>
      <c r="I41" s="58">
        <f t="shared" si="40"/>
        <v>0</v>
      </c>
      <c r="J41" s="58">
        <f t="shared" si="40"/>
        <v>0</v>
      </c>
      <c r="K41" s="58">
        <f t="shared" si="40"/>
        <v>0</v>
      </c>
      <c r="L41" s="58">
        <f t="shared" si="40"/>
        <v>0</v>
      </c>
      <c r="M41" s="58">
        <f t="shared" si="40"/>
        <v>21331125</v>
      </c>
      <c r="N41" s="58">
        <f t="shared" si="40"/>
        <v>0</v>
      </c>
      <c r="O41" s="58">
        <f t="shared" si="40"/>
        <v>0</v>
      </c>
      <c r="P41" s="58">
        <f t="shared" si="40"/>
        <v>0</v>
      </c>
      <c r="Q41" s="58">
        <f t="shared" si="40"/>
        <v>0</v>
      </c>
      <c r="R41" s="58">
        <f t="shared" si="40"/>
        <v>0</v>
      </c>
      <c r="S41" s="58">
        <f t="shared" si="40"/>
        <v>0</v>
      </c>
      <c r="T41" s="58">
        <f t="shared" si="40"/>
        <v>194394919</v>
      </c>
      <c r="U41" s="58">
        <f t="shared" si="40"/>
        <v>0</v>
      </c>
      <c r="V41" s="58">
        <f t="shared" si="40"/>
        <v>0</v>
      </c>
      <c r="W41" s="58">
        <f t="shared" si="40"/>
        <v>1704000</v>
      </c>
      <c r="X41" s="58">
        <f t="shared" si="40"/>
        <v>0</v>
      </c>
      <c r="Y41" s="58">
        <f t="shared" si="40"/>
        <v>0</v>
      </c>
      <c r="Z41" s="58">
        <f t="shared" si="40"/>
        <v>0</v>
      </c>
      <c r="AA41" s="59">
        <f t="shared" si="40"/>
        <v>196098919</v>
      </c>
    </row>
    <row r="42" spans="1:30" s="57" customFormat="1" ht="57" customHeight="1" x14ac:dyDescent="0.35">
      <c r="A42" s="64" t="s">
        <v>25</v>
      </c>
      <c r="B42" s="62" t="s">
        <v>119</v>
      </c>
      <c r="C42" s="61">
        <v>0</v>
      </c>
      <c r="D42" s="61">
        <v>0</v>
      </c>
      <c r="E42" s="61">
        <v>0</v>
      </c>
      <c r="F42" s="61">
        <v>0</v>
      </c>
      <c r="G42" s="49">
        <f>SUM(C42:F42)</f>
        <v>0</v>
      </c>
      <c r="H42" s="61">
        <f>'[1] PROPOSTA - 2ª VERSÃO - PODER '!$J$957+'[1] PROPOSTA - 2ª VERSÃO - PODER '!$J$960</f>
        <v>659085</v>
      </c>
      <c r="I42" s="61">
        <v>0</v>
      </c>
      <c r="J42" s="61">
        <v>0</v>
      </c>
      <c r="K42" s="61">
        <v>0</v>
      </c>
      <c r="L42" s="61">
        <v>0</v>
      </c>
      <c r="M42" s="50">
        <f t="shared" ref="M42:M47" si="41">SUM(H42:L42)</f>
        <v>659085</v>
      </c>
      <c r="N42" s="61">
        <v>0</v>
      </c>
      <c r="O42" s="61">
        <v>0</v>
      </c>
      <c r="P42" s="61">
        <v>0</v>
      </c>
      <c r="Q42" s="50">
        <f t="shared" ref="Q42:Q47" si="42">SUM(N42:P42)</f>
        <v>0</v>
      </c>
      <c r="R42" s="61">
        <v>0</v>
      </c>
      <c r="S42" s="50">
        <f t="shared" ref="S42:S47" si="43">R42</f>
        <v>0</v>
      </c>
      <c r="T42" s="50">
        <f t="shared" ref="T42:T47" si="44">C42+H42</f>
        <v>659085</v>
      </c>
      <c r="U42" s="50">
        <f t="shared" ref="U42:U47" si="45">I42+N42+R42</f>
        <v>0</v>
      </c>
      <c r="V42" s="50">
        <f t="shared" ref="V42:V47" si="46">J42</f>
        <v>0</v>
      </c>
      <c r="W42" s="50">
        <f t="shared" ref="W42:W47" si="47">D42+K42+O42</f>
        <v>0</v>
      </c>
      <c r="X42" s="50">
        <f t="shared" ref="X42:X47" si="48">L42+P42</f>
        <v>0</v>
      </c>
      <c r="Y42" s="50">
        <f t="shared" ref="Y42:Y47" si="49">E42</f>
        <v>0</v>
      </c>
      <c r="Z42" s="50">
        <f t="shared" ref="Z42:Z47" si="50">F42</f>
        <v>0</v>
      </c>
      <c r="AA42" s="51">
        <f t="shared" ref="AA42:AA47" si="51">SUM(T42:Z42)</f>
        <v>659085</v>
      </c>
      <c r="AB42" s="52"/>
    </row>
    <row r="43" spans="1:30" s="57" customFormat="1" ht="45" customHeight="1" x14ac:dyDescent="0.35">
      <c r="A43" s="64" t="s">
        <v>29</v>
      </c>
      <c r="B43" s="62" t="s">
        <v>120</v>
      </c>
      <c r="C43" s="61">
        <v>0</v>
      </c>
      <c r="D43" s="61">
        <v>0</v>
      </c>
      <c r="E43" s="61">
        <v>0</v>
      </c>
      <c r="F43" s="61">
        <v>0</v>
      </c>
      <c r="G43" s="49">
        <f>SUM(C43:F43)</f>
        <v>0</v>
      </c>
      <c r="H43" s="61">
        <f>'[1] PROPOSTA - 2ª VERSÃO - PODER '!$J$971</f>
        <v>9625375</v>
      </c>
      <c r="I43" s="61">
        <v>0</v>
      </c>
      <c r="J43" s="61">
        <v>0</v>
      </c>
      <c r="K43" s="61">
        <v>0</v>
      </c>
      <c r="L43" s="61">
        <v>0</v>
      </c>
      <c r="M43" s="50">
        <f t="shared" si="41"/>
        <v>9625375</v>
      </c>
      <c r="N43" s="61">
        <v>0</v>
      </c>
      <c r="O43" s="61">
        <v>0</v>
      </c>
      <c r="P43" s="61">
        <v>0</v>
      </c>
      <c r="Q43" s="50">
        <f t="shared" si="42"/>
        <v>0</v>
      </c>
      <c r="R43" s="61">
        <v>0</v>
      </c>
      <c r="S43" s="50">
        <f t="shared" si="43"/>
        <v>0</v>
      </c>
      <c r="T43" s="50">
        <f t="shared" si="44"/>
        <v>9625375</v>
      </c>
      <c r="U43" s="50">
        <f t="shared" si="45"/>
        <v>0</v>
      </c>
      <c r="V43" s="50">
        <f t="shared" si="46"/>
        <v>0</v>
      </c>
      <c r="W43" s="50">
        <f t="shared" si="47"/>
        <v>0</v>
      </c>
      <c r="X43" s="50">
        <f t="shared" si="48"/>
        <v>0</v>
      </c>
      <c r="Y43" s="50">
        <f t="shared" si="49"/>
        <v>0</v>
      </c>
      <c r="Z43" s="50">
        <f t="shared" si="50"/>
        <v>0</v>
      </c>
      <c r="AA43" s="51">
        <f t="shared" si="51"/>
        <v>9625375</v>
      </c>
      <c r="AB43" s="52"/>
    </row>
    <row r="44" spans="1:30" s="57" customFormat="1" ht="45" customHeight="1" x14ac:dyDescent="0.35">
      <c r="A44" s="64" t="s">
        <v>30</v>
      </c>
      <c r="B44" s="62" t="s">
        <v>46</v>
      </c>
      <c r="C44" s="61">
        <v>0</v>
      </c>
      <c r="D44" s="61">
        <v>0</v>
      </c>
      <c r="E44" s="61">
        <v>0</v>
      </c>
      <c r="F44" s="61">
        <v>0</v>
      </c>
      <c r="G44" s="49">
        <f t="shared" ref="G44:G47" si="52">SUM(C44:F44)</f>
        <v>0</v>
      </c>
      <c r="H44" s="61">
        <f>'[1] PROPOSTA - 2ª VERSÃO - PODER '!$J$980</f>
        <v>956770</v>
      </c>
      <c r="I44" s="61">
        <v>0</v>
      </c>
      <c r="J44" s="61">
        <v>0</v>
      </c>
      <c r="K44" s="61">
        <v>0</v>
      </c>
      <c r="L44" s="61">
        <v>0</v>
      </c>
      <c r="M44" s="50">
        <f t="shared" si="41"/>
        <v>956770</v>
      </c>
      <c r="N44" s="61">
        <v>0</v>
      </c>
      <c r="O44" s="61">
        <v>0</v>
      </c>
      <c r="P44" s="61">
        <v>0</v>
      </c>
      <c r="Q44" s="50">
        <f t="shared" si="42"/>
        <v>0</v>
      </c>
      <c r="R44" s="61">
        <v>0</v>
      </c>
      <c r="S44" s="50">
        <f t="shared" si="43"/>
        <v>0</v>
      </c>
      <c r="T44" s="50">
        <f t="shared" si="44"/>
        <v>956770</v>
      </c>
      <c r="U44" s="50">
        <f t="shared" si="45"/>
        <v>0</v>
      </c>
      <c r="V44" s="50">
        <f t="shared" si="46"/>
        <v>0</v>
      </c>
      <c r="W44" s="50">
        <f t="shared" si="47"/>
        <v>0</v>
      </c>
      <c r="X44" s="50">
        <f t="shared" si="48"/>
        <v>0</v>
      </c>
      <c r="Y44" s="50">
        <f t="shared" si="49"/>
        <v>0</v>
      </c>
      <c r="Z44" s="50">
        <f t="shared" si="50"/>
        <v>0</v>
      </c>
      <c r="AA44" s="51">
        <f t="shared" si="51"/>
        <v>956770</v>
      </c>
      <c r="AB44" s="52"/>
    </row>
    <row r="45" spans="1:30" s="57" customFormat="1" ht="69" customHeight="1" x14ac:dyDescent="0.35">
      <c r="A45" s="46" t="s">
        <v>32</v>
      </c>
      <c r="B45" s="60" t="s">
        <v>121</v>
      </c>
      <c r="C45" s="48">
        <f>'[1] PROPOSTA - 2ª VERSÃO - PODER '!$J$1098+'[1] PROPOSTA - 2ª VERSÃO - PODER '!$J$1121+'[1] PROPOSTA - 2ª VERSÃO - PODER '!$J$1125+'[1] PROPOSTA - 2ª VERSÃO - PODER '!$J$1141</f>
        <v>157829549</v>
      </c>
      <c r="D45" s="48">
        <f>'[1] PROPOSTA - 2ª VERSÃO - PODER '!$K$1147</f>
        <v>1704000</v>
      </c>
      <c r="E45" s="48">
        <v>0</v>
      </c>
      <c r="F45" s="48">
        <v>0</v>
      </c>
      <c r="G45" s="50">
        <f t="shared" si="52"/>
        <v>159533549</v>
      </c>
      <c r="H45" s="48">
        <f>'[1] PROPOSTA - 2ª VERSÃO - PODER '!$J$1149</f>
        <v>150000</v>
      </c>
      <c r="I45" s="48">
        <v>0</v>
      </c>
      <c r="J45" s="48">
        <v>0</v>
      </c>
      <c r="K45" s="61">
        <v>0</v>
      </c>
      <c r="L45" s="61">
        <v>0</v>
      </c>
      <c r="M45" s="50">
        <f t="shared" si="41"/>
        <v>150000</v>
      </c>
      <c r="N45" s="48">
        <v>0</v>
      </c>
      <c r="O45" s="48">
        <v>0</v>
      </c>
      <c r="P45" s="48">
        <v>0</v>
      </c>
      <c r="Q45" s="50">
        <f t="shared" si="42"/>
        <v>0</v>
      </c>
      <c r="R45" s="48">
        <v>0</v>
      </c>
      <c r="S45" s="50">
        <f t="shared" si="43"/>
        <v>0</v>
      </c>
      <c r="T45" s="50">
        <f t="shared" si="44"/>
        <v>157979549</v>
      </c>
      <c r="U45" s="50">
        <f t="shared" si="45"/>
        <v>0</v>
      </c>
      <c r="V45" s="50">
        <f t="shared" si="46"/>
        <v>0</v>
      </c>
      <c r="W45" s="50">
        <f t="shared" si="47"/>
        <v>1704000</v>
      </c>
      <c r="X45" s="50">
        <f t="shared" si="48"/>
        <v>0</v>
      </c>
      <c r="Y45" s="50">
        <f t="shared" si="49"/>
        <v>0</v>
      </c>
      <c r="Z45" s="50">
        <f t="shared" si="50"/>
        <v>0</v>
      </c>
      <c r="AA45" s="51">
        <f t="shared" si="51"/>
        <v>159683549</v>
      </c>
      <c r="AB45" s="52"/>
    </row>
    <row r="46" spans="1:30" s="57" customFormat="1" ht="57" customHeight="1" x14ac:dyDescent="0.35">
      <c r="A46" s="64" t="s">
        <v>33</v>
      </c>
      <c r="B46" s="62" t="s">
        <v>47</v>
      </c>
      <c r="C46" s="61">
        <v>0</v>
      </c>
      <c r="D46" s="61">
        <v>0</v>
      </c>
      <c r="E46" s="61">
        <v>0</v>
      </c>
      <c r="F46" s="61">
        <v>0</v>
      </c>
      <c r="G46" s="49">
        <f t="shared" si="52"/>
        <v>0</v>
      </c>
      <c r="H46" s="61">
        <f>'[1] PROPOSTA - 2ª VERSÃO - PODER '!$J$1548</f>
        <v>9939895</v>
      </c>
      <c r="I46" s="61">
        <v>0</v>
      </c>
      <c r="J46" s="61">
        <v>0</v>
      </c>
      <c r="K46" s="61">
        <v>0</v>
      </c>
      <c r="L46" s="61">
        <v>0</v>
      </c>
      <c r="M46" s="50">
        <f t="shared" si="41"/>
        <v>9939895</v>
      </c>
      <c r="N46" s="61">
        <v>0</v>
      </c>
      <c r="O46" s="61">
        <v>0</v>
      </c>
      <c r="P46" s="61">
        <v>0</v>
      </c>
      <c r="Q46" s="50">
        <f t="shared" si="42"/>
        <v>0</v>
      </c>
      <c r="R46" s="48">
        <v>0</v>
      </c>
      <c r="S46" s="50">
        <f t="shared" si="43"/>
        <v>0</v>
      </c>
      <c r="T46" s="50">
        <f t="shared" si="44"/>
        <v>9939895</v>
      </c>
      <c r="U46" s="50">
        <f t="shared" si="45"/>
        <v>0</v>
      </c>
      <c r="V46" s="50">
        <f t="shared" si="46"/>
        <v>0</v>
      </c>
      <c r="W46" s="50">
        <f t="shared" si="47"/>
        <v>0</v>
      </c>
      <c r="X46" s="50">
        <f t="shared" si="48"/>
        <v>0</v>
      </c>
      <c r="Y46" s="50">
        <f t="shared" si="49"/>
        <v>0</v>
      </c>
      <c r="Z46" s="50">
        <f t="shared" si="50"/>
        <v>0</v>
      </c>
      <c r="AA46" s="51">
        <f t="shared" si="51"/>
        <v>9939895</v>
      </c>
      <c r="AB46" s="52"/>
    </row>
    <row r="47" spans="1:30" s="57" customFormat="1" ht="57" customHeight="1" thickBot="1" x14ac:dyDescent="0.4">
      <c r="A47" s="65" t="s">
        <v>35</v>
      </c>
      <c r="B47" s="66" t="s">
        <v>48</v>
      </c>
      <c r="C47" s="67">
        <f>'[1] PROPOSTA - 2ª VERSÃO - PODER '!$J$1607</f>
        <v>15234245</v>
      </c>
      <c r="D47" s="67">
        <v>0</v>
      </c>
      <c r="E47" s="67">
        <v>0</v>
      </c>
      <c r="F47" s="67">
        <v>0</v>
      </c>
      <c r="G47" s="68">
        <f t="shared" si="52"/>
        <v>15234245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9">
        <f t="shared" si="41"/>
        <v>0</v>
      </c>
      <c r="N47" s="67">
        <v>0</v>
      </c>
      <c r="O47" s="67">
        <v>0</v>
      </c>
      <c r="P47" s="67">
        <v>0</v>
      </c>
      <c r="Q47" s="50">
        <f t="shared" si="42"/>
        <v>0</v>
      </c>
      <c r="R47" s="70">
        <v>0</v>
      </c>
      <c r="S47" s="50">
        <f t="shared" si="43"/>
        <v>0</v>
      </c>
      <c r="T47" s="50">
        <f t="shared" si="44"/>
        <v>15234245</v>
      </c>
      <c r="U47" s="50">
        <f t="shared" si="45"/>
        <v>0</v>
      </c>
      <c r="V47" s="50">
        <f t="shared" si="46"/>
        <v>0</v>
      </c>
      <c r="W47" s="50">
        <f t="shared" si="47"/>
        <v>0</v>
      </c>
      <c r="X47" s="50">
        <f t="shared" si="48"/>
        <v>0</v>
      </c>
      <c r="Y47" s="50">
        <f t="shared" si="49"/>
        <v>0</v>
      </c>
      <c r="Z47" s="50">
        <f t="shared" si="50"/>
        <v>0</v>
      </c>
      <c r="AA47" s="51">
        <f t="shared" si="51"/>
        <v>15234245</v>
      </c>
      <c r="AB47" s="52"/>
    </row>
    <row r="48" spans="1:30" s="36" customFormat="1" ht="36" customHeight="1" thickBot="1" x14ac:dyDescent="0.3">
      <c r="A48" s="161" t="s">
        <v>49</v>
      </c>
      <c r="B48" s="162"/>
      <c r="C48" s="71">
        <f t="shared" ref="C48:AA48" si="53">C49+C74+C88</f>
        <v>0</v>
      </c>
      <c r="D48" s="71">
        <f t="shared" si="53"/>
        <v>0</v>
      </c>
      <c r="E48" s="71">
        <f t="shared" si="53"/>
        <v>0</v>
      </c>
      <c r="F48" s="71">
        <f t="shared" si="53"/>
        <v>0</v>
      </c>
      <c r="G48" s="71">
        <f t="shared" si="53"/>
        <v>0</v>
      </c>
      <c r="H48" s="71">
        <f t="shared" si="53"/>
        <v>0</v>
      </c>
      <c r="I48" s="71">
        <f t="shared" si="53"/>
        <v>2810588</v>
      </c>
      <c r="J48" s="71">
        <f t="shared" si="53"/>
        <v>70000</v>
      </c>
      <c r="K48" s="71">
        <f t="shared" si="53"/>
        <v>6576846</v>
      </c>
      <c r="L48" s="71">
        <f t="shared" si="53"/>
        <v>147901997</v>
      </c>
      <c r="M48" s="71">
        <f t="shared" si="53"/>
        <v>157359431</v>
      </c>
      <c r="N48" s="71">
        <f t="shared" si="53"/>
        <v>6568739</v>
      </c>
      <c r="O48" s="71">
        <f t="shared" si="53"/>
        <v>300000</v>
      </c>
      <c r="P48" s="71">
        <f t="shared" si="53"/>
        <v>842419</v>
      </c>
      <c r="Q48" s="71">
        <f t="shared" si="53"/>
        <v>7711158</v>
      </c>
      <c r="R48" s="71">
        <f t="shared" si="53"/>
        <v>620673</v>
      </c>
      <c r="S48" s="71">
        <f t="shared" si="53"/>
        <v>620673</v>
      </c>
      <c r="T48" s="71">
        <f t="shared" si="53"/>
        <v>0</v>
      </c>
      <c r="U48" s="71">
        <f t="shared" si="53"/>
        <v>10000000</v>
      </c>
      <c r="V48" s="71">
        <f t="shared" si="53"/>
        <v>70000</v>
      </c>
      <c r="W48" s="71">
        <f t="shared" si="53"/>
        <v>6876846</v>
      </c>
      <c r="X48" s="71">
        <f t="shared" si="53"/>
        <v>148744416</v>
      </c>
      <c r="Y48" s="71">
        <f t="shared" si="53"/>
        <v>0</v>
      </c>
      <c r="Z48" s="71">
        <f t="shared" si="53"/>
        <v>0</v>
      </c>
      <c r="AA48" s="72">
        <f t="shared" si="53"/>
        <v>165691262</v>
      </c>
      <c r="AB48" s="35"/>
      <c r="AC48" s="73"/>
      <c r="AD48" s="37"/>
    </row>
    <row r="49" spans="1:30" s="36" customFormat="1" ht="36" customHeight="1" thickBot="1" x14ac:dyDescent="0.3">
      <c r="A49" s="153" t="s">
        <v>20</v>
      </c>
      <c r="B49" s="154"/>
      <c r="C49" s="42">
        <f>C50+C58+C61+C67</f>
        <v>0</v>
      </c>
      <c r="D49" s="42">
        <f t="shared" ref="D49:AA49" si="54">D50+D58+D61+D67</f>
        <v>0</v>
      </c>
      <c r="E49" s="42">
        <f t="shared" si="54"/>
        <v>0</v>
      </c>
      <c r="F49" s="42">
        <f t="shared" si="54"/>
        <v>0</v>
      </c>
      <c r="G49" s="42">
        <f t="shared" si="54"/>
        <v>0</v>
      </c>
      <c r="H49" s="42">
        <f t="shared" si="54"/>
        <v>0</v>
      </c>
      <c r="I49" s="42">
        <f t="shared" si="54"/>
        <v>2515620</v>
      </c>
      <c r="J49" s="42">
        <f t="shared" si="54"/>
        <v>0</v>
      </c>
      <c r="K49" s="42">
        <f t="shared" si="54"/>
        <v>0</v>
      </c>
      <c r="L49" s="42">
        <f t="shared" si="54"/>
        <v>105671604</v>
      </c>
      <c r="M49" s="42">
        <f t="shared" si="54"/>
        <v>108187224</v>
      </c>
      <c r="N49" s="42">
        <f t="shared" si="54"/>
        <v>5348739</v>
      </c>
      <c r="O49" s="42">
        <f t="shared" si="54"/>
        <v>300000</v>
      </c>
      <c r="P49" s="42">
        <f t="shared" si="54"/>
        <v>213371</v>
      </c>
      <c r="Q49" s="42">
        <f t="shared" si="54"/>
        <v>5862110</v>
      </c>
      <c r="R49" s="42">
        <f t="shared" si="54"/>
        <v>620673</v>
      </c>
      <c r="S49" s="42">
        <f t="shared" si="54"/>
        <v>620673</v>
      </c>
      <c r="T49" s="42">
        <f t="shared" si="54"/>
        <v>0</v>
      </c>
      <c r="U49" s="42">
        <f t="shared" si="54"/>
        <v>8485032</v>
      </c>
      <c r="V49" s="42">
        <f t="shared" si="54"/>
        <v>0</v>
      </c>
      <c r="W49" s="42">
        <f t="shared" si="54"/>
        <v>300000</v>
      </c>
      <c r="X49" s="42">
        <f t="shared" si="54"/>
        <v>105884975</v>
      </c>
      <c r="Y49" s="42">
        <f t="shared" si="54"/>
        <v>0</v>
      </c>
      <c r="Z49" s="42">
        <f t="shared" si="54"/>
        <v>0</v>
      </c>
      <c r="AA49" s="43">
        <f t="shared" si="54"/>
        <v>114670007</v>
      </c>
      <c r="AB49" s="35"/>
      <c r="AD49" s="37"/>
    </row>
    <row r="50" spans="1:30" s="36" customFormat="1" ht="33" customHeight="1" x14ac:dyDescent="0.25">
      <c r="A50" s="155" t="s">
        <v>24</v>
      </c>
      <c r="B50" s="156"/>
      <c r="C50" s="44">
        <f>SUM(C51:C57)</f>
        <v>0</v>
      </c>
      <c r="D50" s="44">
        <f t="shared" ref="D50:AA50" si="55">SUM(D51:D57)</f>
        <v>0</v>
      </c>
      <c r="E50" s="44">
        <f t="shared" si="55"/>
        <v>0</v>
      </c>
      <c r="F50" s="44">
        <f t="shared" si="55"/>
        <v>0</v>
      </c>
      <c r="G50" s="44">
        <f t="shared" si="55"/>
        <v>0</v>
      </c>
      <c r="H50" s="44">
        <f t="shared" si="55"/>
        <v>0</v>
      </c>
      <c r="I50" s="44">
        <f t="shared" si="55"/>
        <v>0</v>
      </c>
      <c r="J50" s="44">
        <f t="shared" si="55"/>
        <v>0</v>
      </c>
      <c r="K50" s="44">
        <f t="shared" si="55"/>
        <v>0</v>
      </c>
      <c r="L50" s="44">
        <f t="shared" si="55"/>
        <v>2269765</v>
      </c>
      <c r="M50" s="44">
        <f t="shared" si="55"/>
        <v>2269765</v>
      </c>
      <c r="N50" s="44">
        <f t="shared" si="55"/>
        <v>20000</v>
      </c>
      <c r="O50" s="44">
        <f t="shared" si="55"/>
        <v>0</v>
      </c>
      <c r="P50" s="44">
        <f t="shared" si="55"/>
        <v>0</v>
      </c>
      <c r="Q50" s="44">
        <f t="shared" si="55"/>
        <v>20000</v>
      </c>
      <c r="R50" s="44">
        <f t="shared" si="55"/>
        <v>0</v>
      </c>
      <c r="S50" s="44">
        <f t="shared" si="55"/>
        <v>0</v>
      </c>
      <c r="T50" s="44">
        <f t="shared" si="55"/>
        <v>0</v>
      </c>
      <c r="U50" s="44">
        <f t="shared" si="55"/>
        <v>20000</v>
      </c>
      <c r="V50" s="44">
        <f t="shared" si="55"/>
        <v>0</v>
      </c>
      <c r="W50" s="44">
        <f t="shared" si="55"/>
        <v>0</v>
      </c>
      <c r="X50" s="44">
        <f t="shared" si="55"/>
        <v>2269765</v>
      </c>
      <c r="Y50" s="44">
        <f t="shared" si="55"/>
        <v>0</v>
      </c>
      <c r="Z50" s="44">
        <f t="shared" si="55"/>
        <v>0</v>
      </c>
      <c r="AA50" s="45">
        <f t="shared" si="55"/>
        <v>2289765</v>
      </c>
      <c r="AB50" s="35"/>
      <c r="AD50" s="37"/>
    </row>
    <row r="51" spans="1:30" s="75" customFormat="1" ht="33" customHeight="1" x14ac:dyDescent="0.35">
      <c r="A51" s="46" t="s">
        <v>25</v>
      </c>
      <c r="B51" s="47" t="s">
        <v>50</v>
      </c>
      <c r="C51" s="48">
        <v>0</v>
      </c>
      <c r="D51" s="48">
        <v>0</v>
      </c>
      <c r="E51" s="48">
        <v>0</v>
      </c>
      <c r="F51" s="48">
        <v>0</v>
      </c>
      <c r="G51" s="50">
        <f t="shared" ref="G51:G56" si="56">SUM(C51:F51)</f>
        <v>0</v>
      </c>
      <c r="H51" s="48">
        <v>0</v>
      </c>
      <c r="I51" s="48">
        <v>0</v>
      </c>
      <c r="J51" s="48">
        <v>0</v>
      </c>
      <c r="K51" s="48">
        <v>0</v>
      </c>
      <c r="L51" s="48">
        <f>'[1] PROPOSTA - 2ª VERSÃO - PODER '!$R$20+'[1] PROPOSTA - 2ª VERSÃO - PODER '!$R$21+'[1] PROPOSTA - 2ª VERSÃO - PODER '!$R$23+'[1] PROPOSTA - 2ª VERSÃO - PODER '!$R$25</f>
        <v>304765</v>
      </c>
      <c r="M51" s="50">
        <f t="shared" ref="M51:M56" si="57">SUM(H51:L51)</f>
        <v>304765</v>
      </c>
      <c r="N51" s="48">
        <f>'[1] PROPOSTA - 2ª VERSÃO - PODER '!$O$31</f>
        <v>20000</v>
      </c>
      <c r="O51" s="48">
        <v>0</v>
      </c>
      <c r="P51" s="48">
        <v>0</v>
      </c>
      <c r="Q51" s="50">
        <f t="shared" ref="Q51:Q56" si="58">SUM(N51:P51)</f>
        <v>20000</v>
      </c>
      <c r="R51" s="48">
        <v>0</v>
      </c>
      <c r="S51" s="50">
        <f t="shared" ref="S51:S56" si="59">R51</f>
        <v>0</v>
      </c>
      <c r="T51" s="50">
        <f t="shared" ref="T51:T56" si="60">C51+H51</f>
        <v>0</v>
      </c>
      <c r="U51" s="50">
        <f>I51+N51+R51</f>
        <v>20000</v>
      </c>
      <c r="V51" s="50">
        <f>J51</f>
        <v>0</v>
      </c>
      <c r="W51" s="50">
        <f t="shared" ref="W51:W56" si="61">D51+K51+O51</f>
        <v>0</v>
      </c>
      <c r="X51" s="50">
        <f t="shared" ref="X51:X56" si="62">L51+P51</f>
        <v>304765</v>
      </c>
      <c r="Y51" s="50">
        <f t="shared" ref="Y51:Y56" si="63">E51</f>
        <v>0</v>
      </c>
      <c r="Z51" s="50">
        <f t="shared" ref="Z51:Z56" si="64">F51</f>
        <v>0</v>
      </c>
      <c r="AA51" s="51">
        <f t="shared" ref="AA51:AA56" si="65">SUM(T51:Z51)</f>
        <v>324765</v>
      </c>
      <c r="AB51" s="74"/>
    </row>
    <row r="52" spans="1:30" s="75" customFormat="1" ht="27" customHeight="1" x14ac:dyDescent="0.35">
      <c r="A52" s="46" t="s">
        <v>29</v>
      </c>
      <c r="B52" s="47" t="s">
        <v>51</v>
      </c>
      <c r="C52" s="48">
        <v>0</v>
      </c>
      <c r="D52" s="48">
        <v>0</v>
      </c>
      <c r="E52" s="48">
        <v>0</v>
      </c>
      <c r="F52" s="48">
        <v>0</v>
      </c>
      <c r="G52" s="49">
        <f t="shared" si="56"/>
        <v>0</v>
      </c>
      <c r="H52" s="48">
        <v>0</v>
      </c>
      <c r="I52" s="48">
        <v>0</v>
      </c>
      <c r="J52" s="48">
        <v>0</v>
      </c>
      <c r="K52" s="48">
        <v>0</v>
      </c>
      <c r="L52" s="48">
        <f>'[1] PROPOSTA - 2ª VERSÃO - PODER '!$R$33+'[1] PROPOSTA - 2ª VERSÃO - PODER '!$R$38+'[1] PROPOSTA - 2ª VERSÃO - PODER '!$R$41+'[1] PROPOSTA - 2ª VERSÃO - PODER '!$R$43</f>
        <v>1018000</v>
      </c>
      <c r="M52" s="50">
        <f t="shared" si="57"/>
        <v>1018000</v>
      </c>
      <c r="N52" s="48">
        <v>0</v>
      </c>
      <c r="O52" s="48">
        <v>0</v>
      </c>
      <c r="P52" s="48">
        <v>0</v>
      </c>
      <c r="Q52" s="50">
        <f t="shared" si="58"/>
        <v>0</v>
      </c>
      <c r="R52" s="48">
        <v>0</v>
      </c>
      <c r="S52" s="50">
        <f t="shared" si="59"/>
        <v>0</v>
      </c>
      <c r="T52" s="50">
        <f t="shared" si="60"/>
        <v>0</v>
      </c>
      <c r="U52" s="50">
        <f t="shared" ref="U52:U56" si="66">I52+N52+R52</f>
        <v>0</v>
      </c>
      <c r="V52" s="50">
        <f t="shared" ref="V52:V56" si="67">J52</f>
        <v>0</v>
      </c>
      <c r="W52" s="50">
        <f t="shared" si="61"/>
        <v>0</v>
      </c>
      <c r="X52" s="50">
        <f t="shared" si="62"/>
        <v>1018000</v>
      </c>
      <c r="Y52" s="50">
        <f t="shared" si="63"/>
        <v>0</v>
      </c>
      <c r="Z52" s="50">
        <f t="shared" si="64"/>
        <v>0</v>
      </c>
      <c r="AA52" s="51">
        <f t="shared" si="65"/>
        <v>1018000</v>
      </c>
      <c r="AB52" s="76"/>
      <c r="AD52" s="77"/>
    </row>
    <row r="53" spans="1:30" s="75" customFormat="1" ht="45" customHeight="1" x14ac:dyDescent="0.35">
      <c r="A53" s="46" t="s">
        <v>30</v>
      </c>
      <c r="B53" s="47" t="s">
        <v>52</v>
      </c>
      <c r="C53" s="48">
        <v>0</v>
      </c>
      <c r="D53" s="48">
        <v>0</v>
      </c>
      <c r="E53" s="48">
        <v>0</v>
      </c>
      <c r="F53" s="48">
        <v>0</v>
      </c>
      <c r="G53" s="49">
        <f t="shared" si="56"/>
        <v>0</v>
      </c>
      <c r="H53" s="48">
        <v>0</v>
      </c>
      <c r="I53" s="48">
        <v>0</v>
      </c>
      <c r="J53" s="48">
        <v>0</v>
      </c>
      <c r="K53" s="48">
        <v>0</v>
      </c>
      <c r="L53" s="48">
        <f>'[1] PROPOSTA - 2ª VERSÃO - PODER '!$R$54+'[1] PROPOSTA - 2ª VERSÃO - PODER '!$R$55+'[1] PROPOSTA - 2ª VERSÃO - PODER '!$R$58+'[1] PROPOSTA - 2ª VERSÃO - PODER '!$R$60+'[1] PROPOSTA - 2ª VERSÃO - PODER '!$R$64</f>
        <v>100000</v>
      </c>
      <c r="M53" s="50">
        <f t="shared" si="57"/>
        <v>100000</v>
      </c>
      <c r="N53" s="48">
        <v>0</v>
      </c>
      <c r="O53" s="48">
        <v>0</v>
      </c>
      <c r="P53" s="48">
        <v>0</v>
      </c>
      <c r="Q53" s="50">
        <f t="shared" si="58"/>
        <v>0</v>
      </c>
      <c r="R53" s="48">
        <v>0</v>
      </c>
      <c r="S53" s="50">
        <f t="shared" si="59"/>
        <v>0</v>
      </c>
      <c r="T53" s="50">
        <f t="shared" si="60"/>
        <v>0</v>
      </c>
      <c r="U53" s="50">
        <f t="shared" si="66"/>
        <v>0</v>
      </c>
      <c r="V53" s="50">
        <f t="shared" si="67"/>
        <v>0</v>
      </c>
      <c r="W53" s="50">
        <f t="shared" si="61"/>
        <v>0</v>
      </c>
      <c r="X53" s="50">
        <f t="shared" si="62"/>
        <v>100000</v>
      </c>
      <c r="Y53" s="50">
        <f t="shared" si="63"/>
        <v>0</v>
      </c>
      <c r="Z53" s="50">
        <f t="shared" si="64"/>
        <v>0</v>
      </c>
      <c r="AA53" s="51">
        <f t="shared" si="65"/>
        <v>100000</v>
      </c>
      <c r="AB53" s="74"/>
    </row>
    <row r="54" spans="1:30" s="78" customFormat="1" ht="33" customHeight="1" x14ac:dyDescent="0.35">
      <c r="A54" s="46" t="s">
        <v>32</v>
      </c>
      <c r="B54" s="47" t="s">
        <v>53</v>
      </c>
      <c r="C54" s="48">
        <v>0</v>
      </c>
      <c r="D54" s="48">
        <v>0</v>
      </c>
      <c r="E54" s="48">
        <v>0</v>
      </c>
      <c r="F54" s="48">
        <v>0</v>
      </c>
      <c r="G54" s="49">
        <f t="shared" si="56"/>
        <v>0</v>
      </c>
      <c r="H54" s="48">
        <v>0</v>
      </c>
      <c r="I54" s="48">
        <v>0</v>
      </c>
      <c r="J54" s="48">
        <v>0</v>
      </c>
      <c r="K54" s="48">
        <v>0</v>
      </c>
      <c r="L54" s="48">
        <f>'[1] PROPOSTA - 2ª VERSÃO - PODER '!$R$69+'[1] PROPOSTA - 2ª VERSÃO - PODER '!$R$70+'[1] PROPOSTA - 2ª VERSÃO - PODER '!$R$74</f>
        <v>255000</v>
      </c>
      <c r="M54" s="50">
        <f t="shared" si="57"/>
        <v>255000</v>
      </c>
      <c r="N54" s="48">
        <v>0</v>
      </c>
      <c r="O54" s="48">
        <v>0</v>
      </c>
      <c r="P54" s="48">
        <v>0</v>
      </c>
      <c r="Q54" s="50">
        <f t="shared" si="58"/>
        <v>0</v>
      </c>
      <c r="R54" s="48">
        <v>0</v>
      </c>
      <c r="S54" s="50">
        <f t="shared" si="59"/>
        <v>0</v>
      </c>
      <c r="T54" s="50">
        <f t="shared" si="60"/>
        <v>0</v>
      </c>
      <c r="U54" s="50">
        <f t="shared" si="66"/>
        <v>0</v>
      </c>
      <c r="V54" s="50">
        <f t="shared" si="67"/>
        <v>0</v>
      </c>
      <c r="W54" s="50">
        <f t="shared" si="61"/>
        <v>0</v>
      </c>
      <c r="X54" s="50">
        <f t="shared" si="62"/>
        <v>255000</v>
      </c>
      <c r="Y54" s="50">
        <f t="shared" si="63"/>
        <v>0</v>
      </c>
      <c r="Z54" s="50">
        <f t="shared" si="64"/>
        <v>0</v>
      </c>
      <c r="AA54" s="51">
        <f t="shared" si="65"/>
        <v>255000</v>
      </c>
      <c r="AB54" s="74"/>
    </row>
    <row r="55" spans="1:30" s="57" customFormat="1" ht="57" customHeight="1" x14ac:dyDescent="0.35">
      <c r="A55" s="46" t="s">
        <v>33</v>
      </c>
      <c r="B55" s="63" t="s">
        <v>54</v>
      </c>
      <c r="C55" s="61">
        <v>0</v>
      </c>
      <c r="D55" s="48">
        <v>0</v>
      </c>
      <c r="E55" s="48">
        <v>0</v>
      </c>
      <c r="F55" s="48">
        <v>0</v>
      </c>
      <c r="G55" s="49">
        <f t="shared" si="56"/>
        <v>0</v>
      </c>
      <c r="H55" s="61">
        <v>0</v>
      </c>
      <c r="I55" s="61">
        <v>0</v>
      </c>
      <c r="J55" s="61">
        <v>0</v>
      </c>
      <c r="K55" s="61">
        <v>0</v>
      </c>
      <c r="L55" s="61">
        <f>'[1] PROPOSTA - 2ª VERSÃO - PODER '!$R$152+'[1] PROPOSTA - 2ª VERSÃO - PODER '!$R$153</f>
        <v>25000</v>
      </c>
      <c r="M55" s="50">
        <f t="shared" si="57"/>
        <v>25000</v>
      </c>
      <c r="N55" s="48">
        <v>0</v>
      </c>
      <c r="O55" s="61">
        <v>0</v>
      </c>
      <c r="P55" s="61">
        <v>0</v>
      </c>
      <c r="Q55" s="50">
        <f t="shared" si="58"/>
        <v>0</v>
      </c>
      <c r="R55" s="48">
        <v>0</v>
      </c>
      <c r="S55" s="50">
        <f t="shared" si="59"/>
        <v>0</v>
      </c>
      <c r="T55" s="50">
        <f t="shared" si="60"/>
        <v>0</v>
      </c>
      <c r="U55" s="50">
        <f t="shared" si="66"/>
        <v>0</v>
      </c>
      <c r="V55" s="50">
        <f t="shared" si="67"/>
        <v>0</v>
      </c>
      <c r="W55" s="50">
        <f t="shared" si="61"/>
        <v>0</v>
      </c>
      <c r="X55" s="50">
        <f t="shared" si="62"/>
        <v>25000</v>
      </c>
      <c r="Y55" s="50">
        <f t="shared" si="63"/>
        <v>0</v>
      </c>
      <c r="Z55" s="50">
        <f t="shared" si="64"/>
        <v>0</v>
      </c>
      <c r="AA55" s="51">
        <f t="shared" si="65"/>
        <v>25000</v>
      </c>
      <c r="AB55" s="52"/>
    </row>
    <row r="56" spans="1:30" s="57" customFormat="1" ht="33" customHeight="1" x14ac:dyDescent="0.35">
      <c r="A56" s="46" t="s">
        <v>35</v>
      </c>
      <c r="B56" s="79" t="s">
        <v>55</v>
      </c>
      <c r="C56" s="80">
        <v>0</v>
      </c>
      <c r="D56" s="80">
        <v>0</v>
      </c>
      <c r="E56" s="80">
        <v>0</v>
      </c>
      <c r="F56" s="80">
        <v>0</v>
      </c>
      <c r="G56" s="81">
        <f t="shared" si="56"/>
        <v>0</v>
      </c>
      <c r="H56" s="80">
        <v>0</v>
      </c>
      <c r="I56" s="80">
        <v>0</v>
      </c>
      <c r="J56" s="80">
        <v>0</v>
      </c>
      <c r="K56" s="80">
        <v>0</v>
      </c>
      <c r="L56" s="80">
        <f>'[1] PROPOSTA - 2ª VERSÃO - PODER '!$R$158</f>
        <v>25000</v>
      </c>
      <c r="M56" s="81">
        <f t="shared" si="57"/>
        <v>25000</v>
      </c>
      <c r="N56" s="70">
        <v>0</v>
      </c>
      <c r="O56" s="80">
        <v>0</v>
      </c>
      <c r="P56" s="80">
        <v>0</v>
      </c>
      <c r="Q56" s="50">
        <f t="shared" si="58"/>
        <v>0</v>
      </c>
      <c r="R56" s="80">
        <v>0</v>
      </c>
      <c r="S56" s="50">
        <f t="shared" si="59"/>
        <v>0</v>
      </c>
      <c r="T56" s="50">
        <f t="shared" si="60"/>
        <v>0</v>
      </c>
      <c r="U56" s="50">
        <f t="shared" si="66"/>
        <v>0</v>
      </c>
      <c r="V56" s="50">
        <f t="shared" si="67"/>
        <v>0</v>
      </c>
      <c r="W56" s="50">
        <f t="shared" si="61"/>
        <v>0</v>
      </c>
      <c r="X56" s="50">
        <f t="shared" si="62"/>
        <v>25000</v>
      </c>
      <c r="Y56" s="50">
        <f t="shared" si="63"/>
        <v>0</v>
      </c>
      <c r="Z56" s="50">
        <f t="shared" si="64"/>
        <v>0</v>
      </c>
      <c r="AA56" s="51">
        <f t="shared" si="65"/>
        <v>25000</v>
      </c>
      <c r="AB56" s="52"/>
    </row>
    <row r="57" spans="1:30" s="57" customFormat="1" ht="33" customHeight="1" x14ac:dyDescent="0.35">
      <c r="A57" s="65" t="s">
        <v>88</v>
      </c>
      <c r="B57" s="83" t="s">
        <v>81</v>
      </c>
      <c r="C57" s="67">
        <v>0</v>
      </c>
      <c r="D57" s="67">
        <v>0</v>
      </c>
      <c r="E57" s="67">
        <v>0</v>
      </c>
      <c r="F57" s="67">
        <v>0</v>
      </c>
      <c r="G57" s="68">
        <f>SUM(C57:F57)</f>
        <v>0</v>
      </c>
      <c r="H57" s="67">
        <v>0</v>
      </c>
      <c r="I57" s="67"/>
      <c r="J57" s="67">
        <v>0</v>
      </c>
      <c r="K57" s="67">
        <v>0</v>
      </c>
      <c r="L57" s="67">
        <f>'[1] PROPOSTA - 2ª VERSÃO - PODER '!$R$165+'[1] PROPOSTA - 2ª VERSÃO - PODER '!$R$167+'[1] PROPOSTA - 2ª VERSÃO - PODER '!$R$169</f>
        <v>542000</v>
      </c>
      <c r="M57" s="69">
        <f>SUM(H57:L57)</f>
        <v>542000</v>
      </c>
      <c r="N57" s="67">
        <v>0</v>
      </c>
      <c r="O57" s="67">
        <v>0</v>
      </c>
      <c r="P57" s="67">
        <v>0</v>
      </c>
      <c r="Q57" s="50">
        <f>SUM(N57:P57)</f>
        <v>0</v>
      </c>
      <c r="R57" s="70">
        <v>0</v>
      </c>
      <c r="S57" s="50">
        <f>R57</f>
        <v>0</v>
      </c>
      <c r="T57" s="50">
        <f>C57+H57</f>
        <v>0</v>
      </c>
      <c r="U57" s="50">
        <f>I57+N57+R57</f>
        <v>0</v>
      </c>
      <c r="V57" s="50">
        <f>J57</f>
        <v>0</v>
      </c>
      <c r="W57" s="50">
        <f>D57+K57+O57</f>
        <v>0</v>
      </c>
      <c r="X57" s="50">
        <f>L57+P57</f>
        <v>542000</v>
      </c>
      <c r="Y57" s="50">
        <f>E57</f>
        <v>0</v>
      </c>
      <c r="Z57" s="50">
        <f>F57</f>
        <v>0</v>
      </c>
      <c r="AA57" s="51">
        <f>SUM(T57:Z57)</f>
        <v>542000</v>
      </c>
      <c r="AB57" s="52"/>
    </row>
    <row r="58" spans="1:30" s="56" customFormat="1" ht="33" customHeight="1" x14ac:dyDescent="0.25">
      <c r="A58" s="163" t="s">
        <v>56</v>
      </c>
      <c r="B58" s="164"/>
      <c r="C58" s="54">
        <f>SUM(C59:C60)</f>
        <v>0</v>
      </c>
      <c r="D58" s="54">
        <f t="shared" ref="D58:AA58" si="68">SUM(D59:D60)</f>
        <v>0</v>
      </c>
      <c r="E58" s="54">
        <f t="shared" si="68"/>
        <v>0</v>
      </c>
      <c r="F58" s="54">
        <f t="shared" si="68"/>
        <v>0</v>
      </c>
      <c r="G58" s="54">
        <f t="shared" si="68"/>
        <v>0</v>
      </c>
      <c r="H58" s="54">
        <f t="shared" si="68"/>
        <v>0</v>
      </c>
      <c r="I58" s="54">
        <f t="shared" si="68"/>
        <v>0</v>
      </c>
      <c r="J58" s="54">
        <f t="shared" si="68"/>
        <v>0</v>
      </c>
      <c r="K58" s="54">
        <f t="shared" si="68"/>
        <v>0</v>
      </c>
      <c r="L58" s="54">
        <f t="shared" si="68"/>
        <v>889367</v>
      </c>
      <c r="M58" s="54">
        <f t="shared" si="68"/>
        <v>889367</v>
      </c>
      <c r="N58" s="54">
        <f t="shared" si="68"/>
        <v>0</v>
      </c>
      <c r="O58" s="54">
        <f t="shared" si="68"/>
        <v>0</v>
      </c>
      <c r="P58" s="54">
        <f t="shared" si="68"/>
        <v>0</v>
      </c>
      <c r="Q58" s="54">
        <f t="shared" si="68"/>
        <v>0</v>
      </c>
      <c r="R58" s="54">
        <f t="shared" si="68"/>
        <v>0</v>
      </c>
      <c r="S58" s="54">
        <f t="shared" si="68"/>
        <v>0</v>
      </c>
      <c r="T58" s="54">
        <f t="shared" si="68"/>
        <v>0</v>
      </c>
      <c r="U58" s="54">
        <f t="shared" si="68"/>
        <v>0</v>
      </c>
      <c r="V58" s="54">
        <f t="shared" si="68"/>
        <v>0</v>
      </c>
      <c r="W58" s="54">
        <f t="shared" si="68"/>
        <v>0</v>
      </c>
      <c r="X58" s="54">
        <f t="shared" si="68"/>
        <v>889367</v>
      </c>
      <c r="Y58" s="54">
        <f t="shared" si="68"/>
        <v>0</v>
      </c>
      <c r="Z58" s="54">
        <f t="shared" si="68"/>
        <v>0</v>
      </c>
      <c r="AA58" s="55">
        <f t="shared" si="68"/>
        <v>889367</v>
      </c>
    </row>
    <row r="59" spans="1:30" s="57" customFormat="1" ht="45" customHeight="1" x14ac:dyDescent="0.35">
      <c r="A59" s="46" t="s">
        <v>25</v>
      </c>
      <c r="B59" s="47" t="s">
        <v>57</v>
      </c>
      <c r="C59" s="48">
        <v>0</v>
      </c>
      <c r="D59" s="48">
        <v>0</v>
      </c>
      <c r="E59" s="48">
        <v>0</v>
      </c>
      <c r="F59" s="48">
        <v>0</v>
      </c>
      <c r="G59" s="50">
        <f>SUM(C59:F59)</f>
        <v>0</v>
      </c>
      <c r="H59" s="48">
        <v>0</v>
      </c>
      <c r="I59" s="48">
        <v>0</v>
      </c>
      <c r="J59" s="48">
        <v>0</v>
      </c>
      <c r="K59" s="48">
        <v>0</v>
      </c>
      <c r="L59" s="48">
        <f>'[1] PROPOSTA - 2ª VERSÃO - PODER '!$R$196+'[1] PROPOSTA - 2ª VERSÃO - PODER '!$R$201+'[1] PROPOSTA - 2ª VERSÃO - PODER '!$R$204+'[1] PROPOSTA - 2ª VERSÃO - PODER '!$R$207</f>
        <v>470000</v>
      </c>
      <c r="M59" s="50">
        <f>SUM(H59:L59)</f>
        <v>470000</v>
      </c>
      <c r="N59" s="48">
        <v>0</v>
      </c>
      <c r="O59" s="48">
        <v>0</v>
      </c>
      <c r="P59" s="48">
        <v>0</v>
      </c>
      <c r="Q59" s="50">
        <f>SUM(N59:P59)</f>
        <v>0</v>
      </c>
      <c r="R59" s="48">
        <v>0</v>
      </c>
      <c r="S59" s="50">
        <f t="shared" ref="S59:S60" si="69">R59</f>
        <v>0</v>
      </c>
      <c r="T59" s="50">
        <f t="shared" ref="T59:T60" si="70">C59+H59</f>
        <v>0</v>
      </c>
      <c r="U59" s="50">
        <f t="shared" ref="U59:U60" si="71">I59+N59+R59</f>
        <v>0</v>
      </c>
      <c r="V59" s="50">
        <f t="shared" ref="V59:V60" si="72">J59</f>
        <v>0</v>
      </c>
      <c r="W59" s="50">
        <f t="shared" ref="W59:W60" si="73">D59+K59+O59</f>
        <v>0</v>
      </c>
      <c r="X59" s="50">
        <f t="shared" ref="X59:X60" si="74">L59+P59</f>
        <v>470000</v>
      </c>
      <c r="Y59" s="50">
        <f t="shared" ref="Y59:Y60" si="75">E59</f>
        <v>0</v>
      </c>
      <c r="Z59" s="50">
        <f t="shared" ref="Z59:Z60" si="76">F59</f>
        <v>0</v>
      </c>
      <c r="AA59" s="51">
        <f t="shared" ref="AA59:AA60" si="77">SUM(T59:Z59)</f>
        <v>470000</v>
      </c>
      <c r="AB59" s="52"/>
    </row>
    <row r="60" spans="1:30" s="57" customFormat="1" ht="57" customHeight="1" x14ac:dyDescent="0.35">
      <c r="A60" s="82" t="s">
        <v>29</v>
      </c>
      <c r="B60" s="79" t="s">
        <v>58</v>
      </c>
      <c r="C60" s="80">
        <v>0</v>
      </c>
      <c r="D60" s="80"/>
      <c r="E60" s="80">
        <v>0</v>
      </c>
      <c r="F60" s="80">
        <v>0</v>
      </c>
      <c r="G60" s="81">
        <f>SUM(C60:F60)</f>
        <v>0</v>
      </c>
      <c r="H60" s="80">
        <v>0</v>
      </c>
      <c r="I60" s="80">
        <v>0</v>
      </c>
      <c r="J60" s="80">
        <v>0</v>
      </c>
      <c r="K60" s="80">
        <v>0</v>
      </c>
      <c r="L60" s="80">
        <f>'[1] PROPOSTA - 2ª VERSÃO - PODER '!$R$237+'[1] PROPOSTA - 2ª VERSÃO - PODER '!$R$238+'[1] PROPOSTA - 2ª VERSÃO - PODER '!$R$240+'[1] PROPOSTA - 2ª VERSÃO - PODER '!$R$244+'[1] PROPOSTA - 2ª VERSÃO - PODER '!$R$247</f>
        <v>419367</v>
      </c>
      <c r="M60" s="81">
        <f>SUM(H60:L60)</f>
        <v>419367</v>
      </c>
      <c r="N60" s="70">
        <v>0</v>
      </c>
      <c r="O60" s="80">
        <v>0</v>
      </c>
      <c r="P60" s="80">
        <v>0</v>
      </c>
      <c r="Q60" s="50">
        <f>SUM(N60:P60)</f>
        <v>0</v>
      </c>
      <c r="R60" s="80">
        <v>0</v>
      </c>
      <c r="S60" s="50">
        <f t="shared" si="69"/>
        <v>0</v>
      </c>
      <c r="T60" s="50">
        <f t="shared" si="70"/>
        <v>0</v>
      </c>
      <c r="U60" s="50">
        <f t="shared" si="71"/>
        <v>0</v>
      </c>
      <c r="V60" s="50">
        <f t="shared" si="72"/>
        <v>0</v>
      </c>
      <c r="W60" s="50">
        <f t="shared" si="73"/>
        <v>0</v>
      </c>
      <c r="X60" s="50">
        <f t="shared" si="74"/>
        <v>419367</v>
      </c>
      <c r="Y60" s="50">
        <f t="shared" si="75"/>
        <v>0</v>
      </c>
      <c r="Z60" s="50">
        <f t="shared" si="76"/>
        <v>0</v>
      </c>
      <c r="AA60" s="51">
        <f t="shared" si="77"/>
        <v>419367</v>
      </c>
      <c r="AB60" s="52"/>
    </row>
    <row r="61" spans="1:30" s="56" customFormat="1" ht="33" customHeight="1" x14ac:dyDescent="0.25">
      <c r="A61" s="163" t="s">
        <v>27</v>
      </c>
      <c r="B61" s="164"/>
      <c r="C61" s="54">
        <f>SUM(C62:C66)</f>
        <v>0</v>
      </c>
      <c r="D61" s="54">
        <f t="shared" ref="D61:AA61" si="78">SUM(D62:D66)</f>
        <v>0</v>
      </c>
      <c r="E61" s="54">
        <f t="shared" si="78"/>
        <v>0</v>
      </c>
      <c r="F61" s="54">
        <f t="shared" si="78"/>
        <v>0</v>
      </c>
      <c r="G61" s="54">
        <f t="shared" si="78"/>
        <v>0</v>
      </c>
      <c r="H61" s="54">
        <f t="shared" si="78"/>
        <v>0</v>
      </c>
      <c r="I61" s="54">
        <f t="shared" si="78"/>
        <v>2515620</v>
      </c>
      <c r="J61" s="54">
        <f t="shared" si="78"/>
        <v>0</v>
      </c>
      <c r="K61" s="54">
        <f t="shared" si="78"/>
        <v>0</v>
      </c>
      <c r="L61" s="54">
        <f t="shared" si="78"/>
        <v>34511495</v>
      </c>
      <c r="M61" s="54">
        <f t="shared" si="78"/>
        <v>37027115</v>
      </c>
      <c r="N61" s="54">
        <f t="shared" si="78"/>
        <v>5270000</v>
      </c>
      <c r="O61" s="54">
        <f t="shared" si="78"/>
        <v>300000</v>
      </c>
      <c r="P61" s="54">
        <f t="shared" si="78"/>
        <v>213371</v>
      </c>
      <c r="Q61" s="54">
        <f t="shared" si="78"/>
        <v>5783371</v>
      </c>
      <c r="R61" s="54">
        <f t="shared" si="78"/>
        <v>620673</v>
      </c>
      <c r="S61" s="54">
        <f t="shared" si="78"/>
        <v>620673</v>
      </c>
      <c r="T61" s="54">
        <f t="shared" si="78"/>
        <v>0</v>
      </c>
      <c r="U61" s="54">
        <f t="shared" si="78"/>
        <v>8406293</v>
      </c>
      <c r="V61" s="54">
        <f t="shared" si="78"/>
        <v>0</v>
      </c>
      <c r="W61" s="54">
        <f t="shared" si="78"/>
        <v>300000</v>
      </c>
      <c r="X61" s="54">
        <f t="shared" si="78"/>
        <v>34724866</v>
      </c>
      <c r="Y61" s="54">
        <f t="shared" si="78"/>
        <v>0</v>
      </c>
      <c r="Z61" s="54">
        <f t="shared" si="78"/>
        <v>0</v>
      </c>
      <c r="AA61" s="55">
        <f t="shared" si="78"/>
        <v>43431159</v>
      </c>
    </row>
    <row r="62" spans="1:30" s="57" customFormat="1" ht="45" customHeight="1" x14ac:dyDescent="0.35">
      <c r="A62" s="46" t="s">
        <v>25</v>
      </c>
      <c r="B62" s="47" t="s">
        <v>59</v>
      </c>
      <c r="C62" s="48">
        <v>0</v>
      </c>
      <c r="D62" s="48">
        <v>0</v>
      </c>
      <c r="E62" s="48">
        <v>0</v>
      </c>
      <c r="F62" s="48">
        <v>0</v>
      </c>
      <c r="G62" s="50">
        <f>SUM(C62:F62)</f>
        <v>0</v>
      </c>
      <c r="H62" s="48">
        <v>0</v>
      </c>
      <c r="I62" s="48">
        <v>0</v>
      </c>
      <c r="J62" s="48">
        <v>0</v>
      </c>
      <c r="K62" s="48">
        <v>0</v>
      </c>
      <c r="L62" s="48">
        <f>'[1] PROPOSTA - 2ª VERSÃO - PODER '!$R$368+'[1] PROPOSTA - 2ª VERSÃO - PODER '!$R$369+'[1] PROPOSTA - 2ª VERSÃO - PODER '!$R$375</f>
        <v>51000</v>
      </c>
      <c r="M62" s="50">
        <f>SUM(H62:L62)</f>
        <v>51000</v>
      </c>
      <c r="N62" s="48">
        <f>'[1] PROPOSTA - 2ª VERSÃO - PODER '!$O$379+'[1] PROPOSTA - 2ª VERSÃO - PODER '!$O$388+'[1] PROPOSTA - 2ª VERSÃO - PODER '!$O$411</f>
        <v>4420000</v>
      </c>
      <c r="O62" s="48">
        <f>'[1] PROPOSTA - 2ª VERSÃO - PODER '!$Q$388</f>
        <v>300000</v>
      </c>
      <c r="P62" s="48">
        <v>0</v>
      </c>
      <c r="Q62" s="50">
        <f>SUM(N62:P62)</f>
        <v>4720000</v>
      </c>
      <c r="R62" s="48">
        <f>'[1] PROPOSTA - 2ª VERSÃO - PODER '!$O$422</f>
        <v>620673</v>
      </c>
      <c r="S62" s="50">
        <f t="shared" ref="S62:S66" si="79">R62</f>
        <v>620673</v>
      </c>
      <c r="T62" s="50">
        <f t="shared" ref="T62:T66" si="80">C62+H62</f>
        <v>0</v>
      </c>
      <c r="U62" s="50">
        <f t="shared" ref="U62:U66" si="81">I62+N62+R62</f>
        <v>5040673</v>
      </c>
      <c r="V62" s="50">
        <f t="shared" ref="V62:V66" si="82">J62</f>
        <v>0</v>
      </c>
      <c r="W62" s="50">
        <f t="shared" ref="W62:W66" si="83">D62+K62+O62</f>
        <v>300000</v>
      </c>
      <c r="X62" s="50">
        <f t="shared" ref="X62:X66" si="84">L62+P62</f>
        <v>51000</v>
      </c>
      <c r="Y62" s="50">
        <f t="shared" ref="Y62:Y66" si="85">E62</f>
        <v>0</v>
      </c>
      <c r="Z62" s="50">
        <f t="shared" ref="Z62:Z66" si="86">F62</f>
        <v>0</v>
      </c>
      <c r="AA62" s="51">
        <f t="shared" ref="AA62:AA66" si="87">SUM(T62:Z62)</f>
        <v>5391673</v>
      </c>
      <c r="AB62" s="52"/>
    </row>
    <row r="63" spans="1:30" s="57" customFormat="1" ht="45" customHeight="1" x14ac:dyDescent="0.35">
      <c r="A63" s="46" t="s">
        <v>29</v>
      </c>
      <c r="B63" s="63" t="s">
        <v>60</v>
      </c>
      <c r="C63" s="61">
        <v>0</v>
      </c>
      <c r="D63" s="61">
        <v>0</v>
      </c>
      <c r="E63" s="61">
        <v>0</v>
      </c>
      <c r="F63" s="61">
        <v>0</v>
      </c>
      <c r="G63" s="49">
        <f>SUM(C63:F63)</f>
        <v>0</v>
      </c>
      <c r="H63" s="61">
        <v>0</v>
      </c>
      <c r="I63" s="61">
        <f>'[1] PROPOSTA - 2ª VERSÃO - PODER '!$O$517</f>
        <v>1515620</v>
      </c>
      <c r="J63" s="61">
        <v>0</v>
      </c>
      <c r="K63" s="61">
        <v>0</v>
      </c>
      <c r="L63" s="61">
        <f>'[1] PROPOSTA - 2ª VERSÃO - PODER '!$R$467+'[1] PROPOSTA - 2ª VERSÃO - PODER '!$R$468+'[1] PROPOSTA - 2ª VERSÃO - PODER '!$R$509+'[1] PROPOSTA - 2ª VERSÃO - PODER '!$R$511+'[1] PROPOSTA - 2ª VERSÃO - PODER '!$R$517+'[1] PROPOSTA - 2ª VERSÃO - PODER '!$R$565</f>
        <v>6452526</v>
      </c>
      <c r="M63" s="50">
        <f>SUM(H63:L63)</f>
        <v>7968146</v>
      </c>
      <c r="N63" s="48">
        <f>'[1] PROPOSTA - 2ª VERSÃO - PODER '!$O$579</f>
        <v>100000</v>
      </c>
      <c r="O63" s="61">
        <v>0</v>
      </c>
      <c r="P63" s="61">
        <f>'[1] PROPOSTA - 2ª VERSÃO - PODER '!$R$579</f>
        <v>50000</v>
      </c>
      <c r="Q63" s="50">
        <f>SUM(N63:P63)</f>
        <v>150000</v>
      </c>
      <c r="R63" s="48">
        <v>0</v>
      </c>
      <c r="S63" s="50">
        <f t="shared" si="79"/>
        <v>0</v>
      </c>
      <c r="T63" s="50">
        <f t="shared" si="80"/>
        <v>0</v>
      </c>
      <c r="U63" s="50">
        <f t="shared" si="81"/>
        <v>1615620</v>
      </c>
      <c r="V63" s="50">
        <f t="shared" si="82"/>
        <v>0</v>
      </c>
      <c r="W63" s="50">
        <f t="shared" si="83"/>
        <v>0</v>
      </c>
      <c r="X63" s="50">
        <f t="shared" si="84"/>
        <v>6502526</v>
      </c>
      <c r="Y63" s="50">
        <f t="shared" si="85"/>
        <v>0</v>
      </c>
      <c r="Z63" s="50">
        <f t="shared" si="86"/>
        <v>0</v>
      </c>
      <c r="AA63" s="51">
        <f t="shared" si="87"/>
        <v>8118146</v>
      </c>
      <c r="AB63" s="52"/>
    </row>
    <row r="64" spans="1:30" s="57" customFormat="1" ht="57" customHeight="1" x14ac:dyDescent="0.35">
      <c r="A64" s="46" t="s">
        <v>30</v>
      </c>
      <c r="B64" s="63" t="s">
        <v>61</v>
      </c>
      <c r="C64" s="61">
        <v>0</v>
      </c>
      <c r="D64" s="61">
        <v>0</v>
      </c>
      <c r="E64" s="61">
        <v>0</v>
      </c>
      <c r="F64" s="61">
        <v>0</v>
      </c>
      <c r="G64" s="49">
        <f>SUM(C64:F64)</f>
        <v>0</v>
      </c>
      <c r="H64" s="61">
        <v>0</v>
      </c>
      <c r="I64" s="61">
        <v>0</v>
      </c>
      <c r="J64" s="61">
        <v>0</v>
      </c>
      <c r="K64" s="61">
        <v>0</v>
      </c>
      <c r="L64" s="61">
        <f>'[1] PROPOSTA - 2ª VERSÃO - PODER '!$R$708+'[1] PROPOSTA - 2ª VERSÃO - PODER '!$R$709+'[1] PROPOSTA - 2ª VERSÃO - PODER '!$R$717+'[1] PROPOSTA - 2ª VERSÃO - PODER '!$R$722</f>
        <v>10840000</v>
      </c>
      <c r="M64" s="50">
        <f>SUM(H64:L64)</f>
        <v>10840000</v>
      </c>
      <c r="N64" s="48">
        <f>'[1] PROPOSTA - 2ª VERSÃO - PODER '!$O$731</f>
        <v>50000</v>
      </c>
      <c r="O64" s="61">
        <v>0</v>
      </c>
      <c r="P64" s="61">
        <v>0</v>
      </c>
      <c r="Q64" s="50">
        <f>SUM(N64:P64)</f>
        <v>50000</v>
      </c>
      <c r="R64" s="48">
        <v>0</v>
      </c>
      <c r="S64" s="50">
        <f t="shared" si="79"/>
        <v>0</v>
      </c>
      <c r="T64" s="50">
        <f t="shared" si="80"/>
        <v>0</v>
      </c>
      <c r="U64" s="50">
        <f t="shared" si="81"/>
        <v>50000</v>
      </c>
      <c r="V64" s="50">
        <f t="shared" si="82"/>
        <v>0</v>
      </c>
      <c r="W64" s="50">
        <f t="shared" si="83"/>
        <v>0</v>
      </c>
      <c r="X64" s="50">
        <f t="shared" si="84"/>
        <v>10840000</v>
      </c>
      <c r="Y64" s="50">
        <f t="shared" si="85"/>
        <v>0</v>
      </c>
      <c r="Z64" s="50">
        <f t="shared" si="86"/>
        <v>0</v>
      </c>
      <c r="AA64" s="51">
        <f t="shared" si="87"/>
        <v>10890000</v>
      </c>
      <c r="AB64" s="52"/>
    </row>
    <row r="65" spans="1:30" s="57" customFormat="1" ht="57" customHeight="1" x14ac:dyDescent="0.35">
      <c r="A65" s="46" t="s">
        <v>32</v>
      </c>
      <c r="B65" s="63" t="s">
        <v>62</v>
      </c>
      <c r="C65" s="61">
        <v>0</v>
      </c>
      <c r="D65" s="61">
        <v>0</v>
      </c>
      <c r="E65" s="61">
        <v>0</v>
      </c>
      <c r="F65" s="61">
        <v>0</v>
      </c>
      <c r="G65" s="49">
        <f>SUM(C65:F65)</f>
        <v>0</v>
      </c>
      <c r="H65" s="61">
        <v>0</v>
      </c>
      <c r="I65" s="61">
        <f>'[1] PROPOSTA - 2ª VERSÃO - PODER '!$O$806</f>
        <v>1000000</v>
      </c>
      <c r="J65" s="61">
        <v>0</v>
      </c>
      <c r="K65" s="61">
        <v>0</v>
      </c>
      <c r="L65" s="61">
        <f>'[1] PROPOSTA - 2ª VERSÃO - PODER '!$R$788+'[1] PROPOSTA - 2ª VERSÃO - PODER '!$R$789+'[1] PROPOSTA - 2ª VERSÃO - PODER '!$R$792+'[1] PROPOSTA - 2ª VERSÃO - PODER '!$R$794+'[1] PROPOSTA - 2ª VERSÃO - PODER '!$R$806</f>
        <v>17167969</v>
      </c>
      <c r="M65" s="50">
        <f>SUM(H65:L65)</f>
        <v>18167969</v>
      </c>
      <c r="N65" s="48">
        <f>'[1] PROPOSTA - 2ª VERSÃO - PODER '!$O$824</f>
        <v>500000</v>
      </c>
      <c r="O65" s="61">
        <v>0</v>
      </c>
      <c r="P65" s="61">
        <f>'[1] PROPOSTA - 2ª VERSÃO - PODER '!$R$824</f>
        <v>163371</v>
      </c>
      <c r="Q65" s="50">
        <f>SUM(N65:P65)</f>
        <v>663371</v>
      </c>
      <c r="R65" s="48">
        <v>0</v>
      </c>
      <c r="S65" s="50">
        <f t="shared" si="79"/>
        <v>0</v>
      </c>
      <c r="T65" s="50">
        <f t="shared" si="80"/>
        <v>0</v>
      </c>
      <c r="U65" s="50">
        <f t="shared" si="81"/>
        <v>1500000</v>
      </c>
      <c r="V65" s="50">
        <f t="shared" si="82"/>
        <v>0</v>
      </c>
      <c r="W65" s="50">
        <f t="shared" si="83"/>
        <v>0</v>
      </c>
      <c r="X65" s="50">
        <f t="shared" si="84"/>
        <v>17331340</v>
      </c>
      <c r="Y65" s="50">
        <f t="shared" si="85"/>
        <v>0</v>
      </c>
      <c r="Z65" s="50">
        <f t="shared" si="86"/>
        <v>0</v>
      </c>
      <c r="AA65" s="51">
        <f t="shared" si="87"/>
        <v>18831340</v>
      </c>
      <c r="AB65" s="52"/>
    </row>
    <row r="66" spans="1:30" s="57" customFormat="1" ht="33" customHeight="1" x14ac:dyDescent="0.35">
      <c r="A66" s="46" t="s">
        <v>33</v>
      </c>
      <c r="B66" s="83" t="s">
        <v>63</v>
      </c>
      <c r="C66" s="67">
        <v>0</v>
      </c>
      <c r="D66" s="67">
        <v>0</v>
      </c>
      <c r="E66" s="67">
        <v>0</v>
      </c>
      <c r="F66" s="67">
        <v>0</v>
      </c>
      <c r="G66" s="68">
        <f>SUM(C66:F66)</f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9">
        <f>SUM(H66:L66)</f>
        <v>0</v>
      </c>
      <c r="N66" s="70">
        <f>'[1] PROPOSTA - 2ª VERSÃO - PODER '!$O$894</f>
        <v>200000</v>
      </c>
      <c r="O66" s="67">
        <v>0</v>
      </c>
      <c r="P66" s="67">
        <v>0</v>
      </c>
      <c r="Q66" s="50">
        <f>SUM(N66:P66)</f>
        <v>200000</v>
      </c>
      <c r="R66" s="70">
        <v>0</v>
      </c>
      <c r="S66" s="50">
        <f t="shared" si="79"/>
        <v>0</v>
      </c>
      <c r="T66" s="50">
        <f t="shared" si="80"/>
        <v>0</v>
      </c>
      <c r="U66" s="50">
        <f t="shared" si="81"/>
        <v>200000</v>
      </c>
      <c r="V66" s="50">
        <f t="shared" si="82"/>
        <v>0</v>
      </c>
      <c r="W66" s="50">
        <f t="shared" si="83"/>
        <v>0</v>
      </c>
      <c r="X66" s="50">
        <f t="shared" si="84"/>
        <v>0</v>
      </c>
      <c r="Y66" s="50">
        <f t="shared" si="85"/>
        <v>0</v>
      </c>
      <c r="Z66" s="50">
        <f t="shared" si="86"/>
        <v>0</v>
      </c>
      <c r="AA66" s="51">
        <f t="shared" si="87"/>
        <v>200000</v>
      </c>
      <c r="AB66" s="52"/>
    </row>
    <row r="67" spans="1:30" s="56" customFormat="1" ht="33" customHeight="1" x14ac:dyDescent="0.25">
      <c r="A67" s="159" t="s">
        <v>28</v>
      </c>
      <c r="B67" s="160"/>
      <c r="C67" s="58">
        <f>SUM(C68:C73)</f>
        <v>0</v>
      </c>
      <c r="D67" s="58">
        <f t="shared" ref="D67:AA67" si="88">SUM(D68:D73)</f>
        <v>0</v>
      </c>
      <c r="E67" s="58">
        <f t="shared" si="88"/>
        <v>0</v>
      </c>
      <c r="F67" s="58">
        <f t="shared" si="88"/>
        <v>0</v>
      </c>
      <c r="G67" s="58">
        <f t="shared" si="88"/>
        <v>0</v>
      </c>
      <c r="H67" s="58">
        <f t="shared" si="88"/>
        <v>0</v>
      </c>
      <c r="I67" s="58">
        <f t="shared" si="88"/>
        <v>0</v>
      </c>
      <c r="J67" s="58">
        <f t="shared" si="88"/>
        <v>0</v>
      </c>
      <c r="K67" s="58">
        <f t="shared" si="88"/>
        <v>0</v>
      </c>
      <c r="L67" s="58">
        <f t="shared" si="88"/>
        <v>68000977</v>
      </c>
      <c r="M67" s="58">
        <f t="shared" si="88"/>
        <v>68000977</v>
      </c>
      <c r="N67" s="58">
        <f t="shared" si="88"/>
        <v>58739</v>
      </c>
      <c r="O67" s="58">
        <f t="shared" si="88"/>
        <v>0</v>
      </c>
      <c r="P67" s="58">
        <f t="shared" si="88"/>
        <v>0</v>
      </c>
      <c r="Q67" s="58">
        <f t="shared" si="88"/>
        <v>58739</v>
      </c>
      <c r="R67" s="58">
        <f t="shared" si="88"/>
        <v>0</v>
      </c>
      <c r="S67" s="58">
        <f t="shared" si="88"/>
        <v>0</v>
      </c>
      <c r="T67" s="58">
        <f t="shared" si="88"/>
        <v>0</v>
      </c>
      <c r="U67" s="58">
        <f t="shared" si="88"/>
        <v>58739</v>
      </c>
      <c r="V67" s="58">
        <f t="shared" si="88"/>
        <v>0</v>
      </c>
      <c r="W67" s="58">
        <f t="shared" si="88"/>
        <v>0</v>
      </c>
      <c r="X67" s="58">
        <f t="shared" si="88"/>
        <v>68000977</v>
      </c>
      <c r="Y67" s="58">
        <f t="shared" si="88"/>
        <v>0</v>
      </c>
      <c r="Z67" s="58">
        <f t="shared" si="88"/>
        <v>0</v>
      </c>
      <c r="AA67" s="59">
        <f t="shared" si="88"/>
        <v>68059716</v>
      </c>
    </row>
    <row r="68" spans="1:30" s="57" customFormat="1" ht="45" customHeight="1" x14ac:dyDescent="0.35">
      <c r="A68" s="46" t="s">
        <v>25</v>
      </c>
      <c r="B68" s="63" t="s">
        <v>67</v>
      </c>
      <c r="C68" s="61">
        <v>0</v>
      </c>
      <c r="D68" s="61">
        <v>0</v>
      </c>
      <c r="E68" s="61">
        <v>0</v>
      </c>
      <c r="F68" s="61">
        <v>0</v>
      </c>
      <c r="G68" s="49">
        <f>SUM(C68:F68)</f>
        <v>0</v>
      </c>
      <c r="H68" s="61">
        <v>0</v>
      </c>
      <c r="I68" s="61">
        <v>0</v>
      </c>
      <c r="J68" s="61">
        <v>0</v>
      </c>
      <c r="K68" s="61">
        <v>0</v>
      </c>
      <c r="L68" s="61">
        <f>'[1] PROPOSTA - 2ª VERSÃO - PODER '!$R$1247+'[1] PROPOSTA - 2ª VERSÃO - PODER '!$R$1248+'[1] PROPOSTA - 2ª VERSÃO - PODER '!$R$1286+'[1] PROPOSTA - 2ª VERSÃO - PODER '!$R$1291+'[1] PROPOSTA - 2ª VERSÃO - PODER '!$R$1306+'[1] PROPOSTA - 2ª VERSÃO - PODER '!$R$1315+'[1] PROPOSTA - 2ª VERSÃO - PODER '!$R$1351+'[1] PROPOSTA - 2ª VERSÃO - PODER '!$R$1364</f>
        <v>32469750</v>
      </c>
      <c r="M68" s="50">
        <f>SUM(H68:L68)</f>
        <v>32469750</v>
      </c>
      <c r="N68" s="48">
        <v>0</v>
      </c>
      <c r="O68" s="61">
        <v>0</v>
      </c>
      <c r="P68" s="61">
        <v>0</v>
      </c>
      <c r="Q68" s="50">
        <f t="shared" ref="Q68:Q73" si="89">SUM(N68:P68)</f>
        <v>0</v>
      </c>
      <c r="R68" s="48">
        <v>0</v>
      </c>
      <c r="S68" s="50">
        <f>R68</f>
        <v>0</v>
      </c>
      <c r="T68" s="50">
        <f>C68+H68</f>
        <v>0</v>
      </c>
      <c r="U68" s="50">
        <f>I68+N68+R68</f>
        <v>0</v>
      </c>
      <c r="V68" s="50">
        <f>J68</f>
        <v>0</v>
      </c>
      <c r="W68" s="50">
        <f>D68+K68+O68</f>
        <v>0</v>
      </c>
      <c r="X68" s="50">
        <f>L68+P68</f>
        <v>32469750</v>
      </c>
      <c r="Y68" s="50">
        <f>E68</f>
        <v>0</v>
      </c>
      <c r="Z68" s="50">
        <f>F68</f>
        <v>0</v>
      </c>
      <c r="AA68" s="51">
        <f>SUM(T68:Z68)</f>
        <v>32469750</v>
      </c>
      <c r="AB68" s="52"/>
    </row>
    <row r="69" spans="1:30" s="57" customFormat="1" ht="45" customHeight="1" x14ac:dyDescent="0.35">
      <c r="A69" s="46" t="s">
        <v>29</v>
      </c>
      <c r="B69" s="47" t="s">
        <v>64</v>
      </c>
      <c r="C69" s="48">
        <v>0</v>
      </c>
      <c r="D69" s="48">
        <v>0</v>
      </c>
      <c r="E69" s="48">
        <v>0</v>
      </c>
      <c r="F69" s="48">
        <v>0</v>
      </c>
      <c r="G69" s="50">
        <f t="shared" ref="G69:G72" si="90">SUM(C69:F69)</f>
        <v>0</v>
      </c>
      <c r="H69" s="48">
        <v>0</v>
      </c>
      <c r="I69" s="48">
        <v>0</v>
      </c>
      <c r="J69" s="48">
        <v>0</v>
      </c>
      <c r="K69" s="48">
        <v>0</v>
      </c>
      <c r="L69" s="48">
        <f>'[1] PROPOSTA - 2ª VERSÃO - PODER '!$R$944</f>
        <v>5744965</v>
      </c>
      <c r="M69" s="50">
        <f t="shared" ref="M69:M73" si="91">SUM(H69:L69)</f>
        <v>5744965</v>
      </c>
      <c r="N69" s="48">
        <v>0</v>
      </c>
      <c r="O69" s="61">
        <v>0</v>
      </c>
      <c r="P69" s="61">
        <v>0</v>
      </c>
      <c r="Q69" s="50">
        <f t="shared" si="89"/>
        <v>0</v>
      </c>
      <c r="R69" s="48">
        <v>0</v>
      </c>
      <c r="S69" s="50">
        <f t="shared" ref="S69:S72" si="92">R69</f>
        <v>0</v>
      </c>
      <c r="T69" s="50">
        <f t="shared" ref="T69:T73" si="93">C69+H69</f>
        <v>0</v>
      </c>
      <c r="U69" s="50">
        <f t="shared" ref="U69:U73" si="94">I69+N69+R69</f>
        <v>0</v>
      </c>
      <c r="V69" s="50">
        <f t="shared" ref="V69:V73" si="95">J69</f>
        <v>0</v>
      </c>
      <c r="W69" s="50">
        <f t="shared" ref="W69:W73" si="96">D69+K69+O69</f>
        <v>0</v>
      </c>
      <c r="X69" s="50">
        <f t="shared" ref="X69:X73" si="97">L69+P69</f>
        <v>5744965</v>
      </c>
      <c r="Y69" s="50">
        <f t="shared" ref="Y69:Y73" si="98">E69</f>
        <v>0</v>
      </c>
      <c r="Z69" s="50">
        <f t="shared" ref="Z69:Z73" si="99">F69</f>
        <v>0</v>
      </c>
      <c r="AA69" s="51">
        <f t="shared" ref="AA69:AA73" si="100">SUM(T69:Z69)</f>
        <v>5744965</v>
      </c>
      <c r="AB69" s="52"/>
    </row>
    <row r="70" spans="1:30" s="57" customFormat="1" ht="33" customHeight="1" x14ac:dyDescent="0.35">
      <c r="A70" s="46" t="s">
        <v>30</v>
      </c>
      <c r="B70" s="63" t="s">
        <v>65</v>
      </c>
      <c r="C70" s="61">
        <v>0</v>
      </c>
      <c r="D70" s="61">
        <v>0</v>
      </c>
      <c r="E70" s="61">
        <v>0</v>
      </c>
      <c r="F70" s="61">
        <v>0</v>
      </c>
      <c r="G70" s="49">
        <f t="shared" si="90"/>
        <v>0</v>
      </c>
      <c r="H70" s="61">
        <v>0</v>
      </c>
      <c r="I70" s="61">
        <v>0</v>
      </c>
      <c r="J70" s="61">
        <v>0</v>
      </c>
      <c r="K70" s="48">
        <v>0</v>
      </c>
      <c r="L70" s="48">
        <f>'[1] PROPOSTA - 2ª VERSÃO - PODER '!$R$963</f>
        <v>21903637</v>
      </c>
      <c r="M70" s="50">
        <f t="shared" si="91"/>
        <v>21903637</v>
      </c>
      <c r="N70" s="48">
        <v>0</v>
      </c>
      <c r="O70" s="61">
        <v>0</v>
      </c>
      <c r="P70" s="61">
        <v>0</v>
      </c>
      <c r="Q70" s="50">
        <f t="shared" si="89"/>
        <v>0</v>
      </c>
      <c r="R70" s="61">
        <v>0</v>
      </c>
      <c r="S70" s="50">
        <f t="shared" si="92"/>
        <v>0</v>
      </c>
      <c r="T70" s="50">
        <f t="shared" si="93"/>
        <v>0</v>
      </c>
      <c r="U70" s="50">
        <f t="shared" si="94"/>
        <v>0</v>
      </c>
      <c r="V70" s="50">
        <f t="shared" si="95"/>
        <v>0</v>
      </c>
      <c r="W70" s="50">
        <f t="shared" si="96"/>
        <v>0</v>
      </c>
      <c r="X70" s="50">
        <f t="shared" si="97"/>
        <v>21903637</v>
      </c>
      <c r="Y70" s="50">
        <f t="shared" si="98"/>
        <v>0</v>
      </c>
      <c r="Z70" s="50">
        <f t="shared" si="99"/>
        <v>0</v>
      </c>
      <c r="AA70" s="51">
        <f t="shared" si="100"/>
        <v>21903637</v>
      </c>
      <c r="AB70" s="52"/>
    </row>
    <row r="71" spans="1:30" s="57" customFormat="1" ht="57" customHeight="1" x14ac:dyDescent="0.35">
      <c r="A71" s="46" t="s">
        <v>32</v>
      </c>
      <c r="B71" s="63" t="s">
        <v>66</v>
      </c>
      <c r="C71" s="61"/>
      <c r="D71" s="61">
        <v>0</v>
      </c>
      <c r="E71" s="61">
        <v>0</v>
      </c>
      <c r="F71" s="61">
        <v>0</v>
      </c>
      <c r="G71" s="49">
        <f t="shared" si="90"/>
        <v>0</v>
      </c>
      <c r="H71" s="61">
        <v>0</v>
      </c>
      <c r="I71" s="61">
        <v>0</v>
      </c>
      <c r="J71" s="61">
        <v>0</v>
      </c>
      <c r="K71" s="48">
        <v>0</v>
      </c>
      <c r="L71" s="48">
        <f>'[1] PROPOSTA - 2ª VERSÃO - PODER '!$R$1034+'[1] PROPOSTA - 2ª VERSÃO - PODER '!$R$1040</f>
        <v>7658625</v>
      </c>
      <c r="M71" s="50">
        <f t="shared" si="91"/>
        <v>7658625</v>
      </c>
      <c r="N71" s="48">
        <v>0</v>
      </c>
      <c r="O71" s="61">
        <v>0</v>
      </c>
      <c r="P71" s="61">
        <v>0</v>
      </c>
      <c r="Q71" s="50">
        <f t="shared" si="89"/>
        <v>0</v>
      </c>
      <c r="R71" s="61">
        <v>0</v>
      </c>
      <c r="S71" s="50">
        <f t="shared" si="92"/>
        <v>0</v>
      </c>
      <c r="T71" s="50">
        <f t="shared" si="93"/>
        <v>0</v>
      </c>
      <c r="U71" s="50">
        <f t="shared" si="94"/>
        <v>0</v>
      </c>
      <c r="V71" s="50">
        <f t="shared" si="95"/>
        <v>0</v>
      </c>
      <c r="W71" s="50">
        <f t="shared" si="96"/>
        <v>0</v>
      </c>
      <c r="X71" s="50">
        <f t="shared" si="97"/>
        <v>7658625</v>
      </c>
      <c r="Y71" s="50">
        <f t="shared" si="98"/>
        <v>0</v>
      </c>
      <c r="Z71" s="50">
        <f t="shared" si="99"/>
        <v>0</v>
      </c>
      <c r="AA71" s="51">
        <f t="shared" si="100"/>
        <v>7658625</v>
      </c>
      <c r="AB71" s="52"/>
    </row>
    <row r="72" spans="1:30" s="57" customFormat="1" ht="61.5" customHeight="1" x14ac:dyDescent="0.35">
      <c r="A72" s="46" t="s">
        <v>33</v>
      </c>
      <c r="B72" s="63" t="s">
        <v>68</v>
      </c>
      <c r="C72" s="61">
        <v>0</v>
      </c>
      <c r="D72" s="61">
        <v>0</v>
      </c>
      <c r="E72" s="61">
        <v>0</v>
      </c>
      <c r="F72" s="61">
        <v>0</v>
      </c>
      <c r="G72" s="49">
        <f t="shared" si="90"/>
        <v>0</v>
      </c>
      <c r="H72" s="61">
        <v>0</v>
      </c>
      <c r="I72" s="61">
        <v>0</v>
      </c>
      <c r="J72" s="61">
        <v>0</v>
      </c>
      <c r="K72" s="61">
        <v>0</v>
      </c>
      <c r="L72" s="61">
        <v>59133</v>
      </c>
      <c r="M72" s="50">
        <f t="shared" si="91"/>
        <v>59133</v>
      </c>
      <c r="N72" s="48">
        <v>0</v>
      </c>
      <c r="O72" s="61">
        <v>0</v>
      </c>
      <c r="P72" s="61">
        <v>0</v>
      </c>
      <c r="Q72" s="50">
        <f t="shared" si="89"/>
        <v>0</v>
      </c>
      <c r="R72" s="48"/>
      <c r="S72" s="50">
        <f t="shared" si="92"/>
        <v>0</v>
      </c>
      <c r="T72" s="50">
        <f t="shared" si="93"/>
        <v>0</v>
      </c>
      <c r="U72" s="50">
        <f t="shared" si="94"/>
        <v>0</v>
      </c>
      <c r="V72" s="50">
        <f t="shared" si="95"/>
        <v>0</v>
      </c>
      <c r="W72" s="50">
        <f t="shared" si="96"/>
        <v>0</v>
      </c>
      <c r="X72" s="50">
        <f t="shared" si="97"/>
        <v>59133</v>
      </c>
      <c r="Y72" s="50">
        <f t="shared" si="98"/>
        <v>0</v>
      </c>
      <c r="Z72" s="50">
        <f t="shared" si="99"/>
        <v>0</v>
      </c>
      <c r="AA72" s="51">
        <f t="shared" si="100"/>
        <v>59133</v>
      </c>
      <c r="AB72" s="52"/>
    </row>
    <row r="73" spans="1:30" s="57" customFormat="1" ht="45" customHeight="1" thickBot="1" x14ac:dyDescent="0.4">
      <c r="A73" s="46" t="s">
        <v>35</v>
      </c>
      <c r="B73" s="63" t="s">
        <v>69</v>
      </c>
      <c r="C73" s="61">
        <v>0</v>
      </c>
      <c r="D73" s="61">
        <v>0</v>
      </c>
      <c r="E73" s="61">
        <v>0</v>
      </c>
      <c r="F73" s="61">
        <v>0</v>
      </c>
      <c r="G73" s="49">
        <v>0</v>
      </c>
      <c r="H73" s="61">
        <v>0</v>
      </c>
      <c r="I73" s="61">
        <v>0</v>
      </c>
      <c r="J73" s="61">
        <v>0</v>
      </c>
      <c r="K73" s="61">
        <v>0</v>
      </c>
      <c r="L73" s="61">
        <f>25767+600+65900+21100+51500</f>
        <v>164867</v>
      </c>
      <c r="M73" s="50">
        <f t="shared" si="91"/>
        <v>164867</v>
      </c>
      <c r="N73" s="61">
        <v>58739</v>
      </c>
      <c r="O73" s="61">
        <v>0</v>
      </c>
      <c r="P73" s="61">
        <v>0</v>
      </c>
      <c r="Q73" s="50">
        <f t="shared" si="89"/>
        <v>58739</v>
      </c>
      <c r="R73" s="61">
        <v>0</v>
      </c>
      <c r="S73" s="49">
        <v>0</v>
      </c>
      <c r="T73" s="50">
        <f t="shared" si="93"/>
        <v>0</v>
      </c>
      <c r="U73" s="50">
        <f t="shared" si="94"/>
        <v>58739</v>
      </c>
      <c r="V73" s="50">
        <f t="shared" si="95"/>
        <v>0</v>
      </c>
      <c r="W73" s="50">
        <f t="shared" si="96"/>
        <v>0</v>
      </c>
      <c r="X73" s="50">
        <f t="shared" si="97"/>
        <v>164867</v>
      </c>
      <c r="Y73" s="50">
        <f t="shared" si="98"/>
        <v>0</v>
      </c>
      <c r="Z73" s="50">
        <f t="shared" si="99"/>
        <v>0</v>
      </c>
      <c r="AA73" s="51">
        <f t="shared" si="100"/>
        <v>223606</v>
      </c>
      <c r="AB73" s="52"/>
    </row>
    <row r="74" spans="1:30" s="36" customFormat="1" ht="36" customHeight="1" thickBot="1" x14ac:dyDescent="0.3">
      <c r="A74" s="153" t="s">
        <v>21</v>
      </c>
      <c r="B74" s="154"/>
      <c r="C74" s="84">
        <f>C75+C77+C83</f>
        <v>0</v>
      </c>
      <c r="D74" s="84">
        <f t="shared" ref="D74:AA74" si="101">D75+D77+D83</f>
        <v>0</v>
      </c>
      <c r="E74" s="84">
        <f t="shared" si="101"/>
        <v>0</v>
      </c>
      <c r="F74" s="84">
        <f t="shared" si="101"/>
        <v>0</v>
      </c>
      <c r="G74" s="84">
        <f t="shared" si="101"/>
        <v>0</v>
      </c>
      <c r="H74" s="84">
        <f t="shared" si="101"/>
        <v>0</v>
      </c>
      <c r="I74" s="84">
        <f t="shared" si="101"/>
        <v>0</v>
      </c>
      <c r="J74" s="84">
        <f t="shared" si="101"/>
        <v>0</v>
      </c>
      <c r="K74" s="84">
        <f t="shared" si="101"/>
        <v>100000</v>
      </c>
      <c r="L74" s="84">
        <f t="shared" si="101"/>
        <v>12660970</v>
      </c>
      <c r="M74" s="84">
        <f t="shared" si="101"/>
        <v>12760970</v>
      </c>
      <c r="N74" s="84">
        <f t="shared" si="101"/>
        <v>610000</v>
      </c>
      <c r="O74" s="84">
        <f t="shared" si="101"/>
        <v>0</v>
      </c>
      <c r="P74" s="84">
        <f t="shared" si="101"/>
        <v>0</v>
      </c>
      <c r="Q74" s="84">
        <f t="shared" si="101"/>
        <v>610000</v>
      </c>
      <c r="R74" s="84">
        <f t="shared" si="101"/>
        <v>0</v>
      </c>
      <c r="S74" s="84">
        <f t="shared" si="101"/>
        <v>0</v>
      </c>
      <c r="T74" s="84">
        <f t="shared" si="101"/>
        <v>0</v>
      </c>
      <c r="U74" s="84">
        <f t="shared" si="101"/>
        <v>610000</v>
      </c>
      <c r="V74" s="84">
        <f t="shared" si="101"/>
        <v>0</v>
      </c>
      <c r="W74" s="84">
        <f t="shared" si="101"/>
        <v>100000</v>
      </c>
      <c r="X74" s="84">
        <f t="shared" si="101"/>
        <v>12660970</v>
      </c>
      <c r="Y74" s="84">
        <f t="shared" si="101"/>
        <v>0</v>
      </c>
      <c r="Z74" s="84">
        <f t="shared" si="101"/>
        <v>0</v>
      </c>
      <c r="AA74" s="85">
        <f t="shared" si="101"/>
        <v>13370970</v>
      </c>
      <c r="AB74" s="35"/>
      <c r="AD74" s="37"/>
    </row>
    <row r="75" spans="1:30" s="56" customFormat="1" ht="33" customHeight="1" x14ac:dyDescent="0.25">
      <c r="A75" s="139" t="s">
        <v>56</v>
      </c>
      <c r="B75" s="140"/>
      <c r="C75" s="86">
        <f>C76</f>
        <v>0</v>
      </c>
      <c r="D75" s="86">
        <f t="shared" ref="D75:AA75" si="102">D76</f>
        <v>0</v>
      </c>
      <c r="E75" s="86">
        <f t="shared" si="102"/>
        <v>0</v>
      </c>
      <c r="F75" s="86">
        <f t="shared" si="102"/>
        <v>0</v>
      </c>
      <c r="G75" s="86">
        <f t="shared" si="102"/>
        <v>0</v>
      </c>
      <c r="H75" s="86">
        <f t="shared" si="102"/>
        <v>0</v>
      </c>
      <c r="I75" s="86">
        <f t="shared" si="102"/>
        <v>0</v>
      </c>
      <c r="J75" s="86">
        <f t="shared" si="102"/>
        <v>0</v>
      </c>
      <c r="K75" s="86">
        <f t="shared" si="102"/>
        <v>0</v>
      </c>
      <c r="L75" s="86">
        <f t="shared" si="102"/>
        <v>30000</v>
      </c>
      <c r="M75" s="86">
        <f t="shared" si="102"/>
        <v>30000</v>
      </c>
      <c r="N75" s="86">
        <f t="shared" si="102"/>
        <v>0</v>
      </c>
      <c r="O75" s="86">
        <f t="shared" si="102"/>
        <v>0</v>
      </c>
      <c r="P75" s="86">
        <f t="shared" si="102"/>
        <v>0</v>
      </c>
      <c r="Q75" s="86">
        <f t="shared" si="102"/>
        <v>0</v>
      </c>
      <c r="R75" s="86">
        <f t="shared" si="102"/>
        <v>0</v>
      </c>
      <c r="S75" s="86">
        <f t="shared" si="102"/>
        <v>0</v>
      </c>
      <c r="T75" s="86">
        <f t="shared" si="102"/>
        <v>0</v>
      </c>
      <c r="U75" s="86">
        <f t="shared" si="102"/>
        <v>0</v>
      </c>
      <c r="V75" s="86">
        <f t="shared" si="102"/>
        <v>0</v>
      </c>
      <c r="W75" s="86">
        <f t="shared" si="102"/>
        <v>0</v>
      </c>
      <c r="X75" s="86">
        <f t="shared" si="102"/>
        <v>30000</v>
      </c>
      <c r="Y75" s="86">
        <f t="shared" si="102"/>
        <v>0</v>
      </c>
      <c r="Z75" s="86">
        <f t="shared" si="102"/>
        <v>0</v>
      </c>
      <c r="AA75" s="87">
        <f t="shared" si="102"/>
        <v>30000</v>
      </c>
    </row>
    <row r="76" spans="1:30" s="57" customFormat="1" ht="45" customHeight="1" x14ac:dyDescent="0.35">
      <c r="A76" s="88" t="s">
        <v>25</v>
      </c>
      <c r="B76" s="89" t="s">
        <v>70</v>
      </c>
      <c r="C76" s="70">
        <v>0</v>
      </c>
      <c r="D76" s="70">
        <v>0</v>
      </c>
      <c r="E76" s="70">
        <v>0</v>
      </c>
      <c r="F76" s="70">
        <v>0</v>
      </c>
      <c r="G76" s="69">
        <f>SUM(C76:F76)</f>
        <v>0</v>
      </c>
      <c r="H76" s="70">
        <v>0</v>
      </c>
      <c r="I76" s="70">
        <v>0</v>
      </c>
      <c r="J76" s="70">
        <v>0</v>
      </c>
      <c r="K76" s="70">
        <v>0</v>
      </c>
      <c r="L76" s="70">
        <f>'[1] PROPOSTA - 2ª VERSÃO - PODER '!$R$216+'[1] PROPOSTA - 2ª VERSÃO - PODER '!$R$218</f>
        <v>30000</v>
      </c>
      <c r="M76" s="69">
        <f>SUM(H76:L76)</f>
        <v>30000</v>
      </c>
      <c r="N76" s="70">
        <v>0</v>
      </c>
      <c r="O76" s="70">
        <v>0</v>
      </c>
      <c r="P76" s="70">
        <v>0</v>
      </c>
      <c r="Q76" s="50">
        <f>SUM(N76:P76)</f>
        <v>0</v>
      </c>
      <c r="R76" s="70">
        <v>0</v>
      </c>
      <c r="S76" s="50">
        <f t="shared" ref="S76" si="103">R76</f>
        <v>0</v>
      </c>
      <c r="T76" s="50">
        <f>C76+H76</f>
        <v>0</v>
      </c>
      <c r="U76" s="50">
        <f>I76+N76+R76</f>
        <v>0</v>
      </c>
      <c r="V76" s="50">
        <f>J76</f>
        <v>0</v>
      </c>
      <c r="W76" s="50">
        <f>D76+K76+O76</f>
        <v>0</v>
      </c>
      <c r="X76" s="50">
        <f>L76+P76</f>
        <v>30000</v>
      </c>
      <c r="Y76" s="50">
        <f>E76</f>
        <v>0</v>
      </c>
      <c r="Z76" s="50">
        <f>F76</f>
        <v>0</v>
      </c>
      <c r="AA76" s="51">
        <f>SUM(T76:Z76)</f>
        <v>30000</v>
      </c>
      <c r="AB76" s="52"/>
    </row>
    <row r="77" spans="1:30" s="56" customFormat="1" ht="33" customHeight="1" x14ac:dyDescent="0.25">
      <c r="A77" s="159" t="s">
        <v>27</v>
      </c>
      <c r="B77" s="160"/>
      <c r="C77" s="58">
        <f>SUM(C78:C82)</f>
        <v>0</v>
      </c>
      <c r="D77" s="58">
        <f t="shared" ref="D77:AA77" si="104">SUM(D78:D82)</f>
        <v>0</v>
      </c>
      <c r="E77" s="58">
        <f t="shared" si="104"/>
        <v>0</v>
      </c>
      <c r="F77" s="58">
        <f t="shared" si="104"/>
        <v>0</v>
      </c>
      <c r="G77" s="58">
        <f t="shared" si="104"/>
        <v>0</v>
      </c>
      <c r="H77" s="58">
        <f t="shared" si="104"/>
        <v>0</v>
      </c>
      <c r="I77" s="58">
        <f t="shared" si="104"/>
        <v>0</v>
      </c>
      <c r="J77" s="58">
        <f t="shared" si="104"/>
        <v>0</v>
      </c>
      <c r="K77" s="58">
        <f t="shared" si="104"/>
        <v>100000</v>
      </c>
      <c r="L77" s="58">
        <f t="shared" si="104"/>
        <v>3473965</v>
      </c>
      <c r="M77" s="58">
        <f t="shared" si="104"/>
        <v>3573965</v>
      </c>
      <c r="N77" s="58">
        <f t="shared" si="104"/>
        <v>610000</v>
      </c>
      <c r="O77" s="58">
        <f t="shared" si="104"/>
        <v>0</v>
      </c>
      <c r="P77" s="58">
        <f t="shared" si="104"/>
        <v>0</v>
      </c>
      <c r="Q77" s="58">
        <f t="shared" si="104"/>
        <v>610000</v>
      </c>
      <c r="R77" s="58">
        <f t="shared" si="104"/>
        <v>0</v>
      </c>
      <c r="S77" s="58">
        <f t="shared" si="104"/>
        <v>0</v>
      </c>
      <c r="T77" s="58">
        <f t="shared" si="104"/>
        <v>0</v>
      </c>
      <c r="U77" s="58">
        <f t="shared" si="104"/>
        <v>610000</v>
      </c>
      <c r="V77" s="58">
        <f t="shared" si="104"/>
        <v>0</v>
      </c>
      <c r="W77" s="58">
        <f t="shared" si="104"/>
        <v>100000</v>
      </c>
      <c r="X77" s="58">
        <f t="shared" si="104"/>
        <v>3473965</v>
      </c>
      <c r="Y77" s="58">
        <f t="shared" si="104"/>
        <v>0</v>
      </c>
      <c r="Z77" s="58">
        <f t="shared" si="104"/>
        <v>0</v>
      </c>
      <c r="AA77" s="59">
        <f t="shared" si="104"/>
        <v>4183965</v>
      </c>
    </row>
    <row r="78" spans="1:30" s="57" customFormat="1" ht="45" customHeight="1" x14ac:dyDescent="0.35">
      <c r="A78" s="46" t="s">
        <v>25</v>
      </c>
      <c r="B78" s="47" t="s">
        <v>71</v>
      </c>
      <c r="C78" s="48">
        <v>0</v>
      </c>
      <c r="D78" s="48">
        <v>0</v>
      </c>
      <c r="E78" s="48">
        <v>0</v>
      </c>
      <c r="F78" s="48">
        <v>0</v>
      </c>
      <c r="G78" s="50">
        <f>SUM(C78:F78)</f>
        <v>0</v>
      </c>
      <c r="H78" s="48">
        <v>0</v>
      </c>
      <c r="I78" s="48">
        <v>0</v>
      </c>
      <c r="J78" s="48">
        <v>0</v>
      </c>
      <c r="K78" s="48">
        <v>0</v>
      </c>
      <c r="L78" s="48">
        <f>'[1] PROPOSTA - 2ª VERSÃO - PODER '!$R$426</f>
        <v>1000</v>
      </c>
      <c r="M78" s="50">
        <f>SUM(H78:L78)</f>
        <v>1000</v>
      </c>
      <c r="N78" s="48">
        <f>'[1] PROPOSTA - 2ª VERSÃO - PODER '!$O$428</f>
        <v>300000</v>
      </c>
      <c r="O78" s="48">
        <v>0</v>
      </c>
      <c r="P78" s="48">
        <v>0</v>
      </c>
      <c r="Q78" s="50">
        <f>SUM(N78:P78)</f>
        <v>300000</v>
      </c>
      <c r="R78" s="48">
        <v>0</v>
      </c>
      <c r="S78" s="50">
        <f t="shared" ref="S78:S82" si="105">R78</f>
        <v>0</v>
      </c>
      <c r="T78" s="50">
        <f t="shared" ref="T78:T82" si="106">C78+H78</f>
        <v>0</v>
      </c>
      <c r="U78" s="50">
        <f t="shared" ref="U78:U81" si="107">I78+N78+R78</f>
        <v>300000</v>
      </c>
      <c r="V78" s="50">
        <f t="shared" ref="V78:V82" si="108">J78</f>
        <v>0</v>
      </c>
      <c r="W78" s="50">
        <f t="shared" ref="W78:W82" si="109">D78+K78+O78</f>
        <v>0</v>
      </c>
      <c r="X78" s="50">
        <f t="shared" ref="X78:X82" si="110">L78+P78</f>
        <v>1000</v>
      </c>
      <c r="Y78" s="50">
        <f t="shared" ref="Y78:Y82" si="111">E78</f>
        <v>0</v>
      </c>
      <c r="Z78" s="50">
        <f t="shared" ref="Z78:Z82" si="112">F78</f>
        <v>0</v>
      </c>
      <c r="AA78" s="51">
        <f t="shared" ref="AA78:AA82" si="113">SUM(T78:Z78)</f>
        <v>301000</v>
      </c>
      <c r="AB78" s="52"/>
    </row>
    <row r="79" spans="1:30" s="57" customFormat="1" ht="45" customHeight="1" x14ac:dyDescent="0.35">
      <c r="A79" s="64" t="s">
        <v>29</v>
      </c>
      <c r="B79" s="63" t="s">
        <v>72</v>
      </c>
      <c r="C79" s="61">
        <v>0</v>
      </c>
      <c r="D79" s="61">
        <v>0</v>
      </c>
      <c r="E79" s="61">
        <v>0</v>
      </c>
      <c r="F79" s="61">
        <v>0</v>
      </c>
      <c r="G79" s="49">
        <f>SUM(C79:F79)</f>
        <v>0</v>
      </c>
      <c r="H79" s="61">
        <v>0</v>
      </c>
      <c r="I79" s="61">
        <v>0</v>
      </c>
      <c r="J79" s="61">
        <v>0</v>
      </c>
      <c r="K79" s="61">
        <f>'[1] PROPOSTA - 2ª VERSÃO - PODER '!$Q$586</f>
        <v>100000</v>
      </c>
      <c r="L79" s="61">
        <f>'[1] PROPOSTA - 2ª VERSÃO - PODER '!$R$586+'[1] PROPOSTA - 2ª VERSÃO - PODER '!$R$609+'[1] PROPOSTA - 2ª VERSÃO - PODER '!$R$615+'[1] PROPOSTA - 2ª VERSÃO - PODER '!$R$640</f>
        <v>1104334</v>
      </c>
      <c r="M79" s="50">
        <f>SUM(H79:L79)</f>
        <v>1204334</v>
      </c>
      <c r="N79" s="61">
        <f>'[1] PROPOSTA - 2ª VERSÃO - PODER '!$O$643</f>
        <v>200000</v>
      </c>
      <c r="O79" s="61">
        <v>0</v>
      </c>
      <c r="P79" s="61">
        <v>0</v>
      </c>
      <c r="Q79" s="50">
        <f>SUM(N79:P79)</f>
        <v>200000</v>
      </c>
      <c r="R79" s="48">
        <v>0</v>
      </c>
      <c r="S79" s="50">
        <f t="shared" si="105"/>
        <v>0</v>
      </c>
      <c r="T79" s="50">
        <f t="shared" si="106"/>
        <v>0</v>
      </c>
      <c r="U79" s="50">
        <f t="shared" si="107"/>
        <v>200000</v>
      </c>
      <c r="V79" s="50">
        <f t="shared" si="108"/>
        <v>0</v>
      </c>
      <c r="W79" s="50">
        <f t="shared" si="109"/>
        <v>100000</v>
      </c>
      <c r="X79" s="50">
        <f t="shared" si="110"/>
        <v>1104334</v>
      </c>
      <c r="Y79" s="50">
        <f t="shared" si="111"/>
        <v>0</v>
      </c>
      <c r="Z79" s="50">
        <f t="shared" si="112"/>
        <v>0</v>
      </c>
      <c r="AA79" s="51">
        <f t="shared" si="113"/>
        <v>1404334</v>
      </c>
      <c r="AB79" s="52"/>
    </row>
    <row r="80" spans="1:30" s="57" customFormat="1" ht="57" customHeight="1" x14ac:dyDescent="0.35">
      <c r="A80" s="64" t="s">
        <v>30</v>
      </c>
      <c r="B80" s="63" t="s">
        <v>73</v>
      </c>
      <c r="C80" s="61">
        <v>0</v>
      </c>
      <c r="D80" s="61">
        <v>0</v>
      </c>
      <c r="E80" s="61">
        <v>0</v>
      </c>
      <c r="F80" s="61">
        <v>0</v>
      </c>
      <c r="G80" s="49">
        <f>SUM(C80:F80)</f>
        <v>0</v>
      </c>
      <c r="H80" s="61">
        <v>0</v>
      </c>
      <c r="I80" s="61">
        <v>0</v>
      </c>
      <c r="J80" s="61">
        <v>0</v>
      </c>
      <c r="K80" s="61">
        <v>0</v>
      </c>
      <c r="L80" s="61">
        <f>'[1] PROPOSTA - 2ª VERSÃO - PODER '!$R$734+'[1] PROPOSTA - 2ª VERSÃO - PODER '!$R$738</f>
        <v>70000</v>
      </c>
      <c r="M80" s="50">
        <f>SUM(H80:L80)</f>
        <v>70000</v>
      </c>
      <c r="N80" s="61">
        <f>'[1] PROPOSTA - 2ª VERSÃO - PODER '!$O$743</f>
        <v>10000</v>
      </c>
      <c r="O80" s="61">
        <v>0</v>
      </c>
      <c r="P80" s="61">
        <v>0</v>
      </c>
      <c r="Q80" s="50">
        <f>SUM(N80:P80)</f>
        <v>10000</v>
      </c>
      <c r="R80" s="48">
        <v>0</v>
      </c>
      <c r="S80" s="50">
        <f t="shared" si="105"/>
        <v>0</v>
      </c>
      <c r="T80" s="50">
        <f t="shared" si="106"/>
        <v>0</v>
      </c>
      <c r="U80" s="50">
        <f t="shared" si="107"/>
        <v>10000</v>
      </c>
      <c r="V80" s="50">
        <f t="shared" si="108"/>
        <v>0</v>
      </c>
      <c r="W80" s="50">
        <f t="shared" si="109"/>
        <v>0</v>
      </c>
      <c r="X80" s="50">
        <f t="shared" si="110"/>
        <v>70000</v>
      </c>
      <c r="Y80" s="50">
        <f t="shared" si="111"/>
        <v>0</v>
      </c>
      <c r="Z80" s="50">
        <f t="shared" si="112"/>
        <v>0</v>
      </c>
      <c r="AA80" s="51">
        <f t="shared" si="113"/>
        <v>80000</v>
      </c>
      <c r="AB80" s="52"/>
    </row>
    <row r="81" spans="1:30" s="57" customFormat="1" ht="57" customHeight="1" x14ac:dyDescent="0.35">
      <c r="A81" s="64" t="s">
        <v>32</v>
      </c>
      <c r="B81" s="63" t="s">
        <v>74</v>
      </c>
      <c r="C81" s="61">
        <v>0</v>
      </c>
      <c r="D81" s="61">
        <v>0</v>
      </c>
      <c r="E81" s="61">
        <v>0</v>
      </c>
      <c r="F81" s="61">
        <v>0</v>
      </c>
      <c r="G81" s="49">
        <f>SUM(C81:F81)</f>
        <v>0</v>
      </c>
      <c r="H81" s="61">
        <v>0</v>
      </c>
      <c r="I81" s="61">
        <v>0</v>
      </c>
      <c r="J81" s="61">
        <v>0</v>
      </c>
      <c r="K81" s="61">
        <v>0</v>
      </c>
      <c r="L81" s="61">
        <f>'[1] PROPOSTA - 2ª VERSÃO - PODER '!$R$827+'[1] PROPOSTA - 2ª VERSÃO - PODER '!$R$835</f>
        <v>2298631</v>
      </c>
      <c r="M81" s="50">
        <f>SUM(H81:L81)</f>
        <v>2298631</v>
      </c>
      <c r="N81" s="61">
        <f>'[1] PROPOSTA - 2ª VERSÃO - PODER '!$O$850</f>
        <v>80000</v>
      </c>
      <c r="O81" s="61">
        <v>0</v>
      </c>
      <c r="P81" s="61">
        <v>0</v>
      </c>
      <c r="Q81" s="50">
        <f>SUM(N81:P81)</f>
        <v>80000</v>
      </c>
      <c r="R81" s="48">
        <v>0</v>
      </c>
      <c r="S81" s="50">
        <f t="shared" si="105"/>
        <v>0</v>
      </c>
      <c r="T81" s="50">
        <f t="shared" si="106"/>
        <v>0</v>
      </c>
      <c r="U81" s="50">
        <f t="shared" si="107"/>
        <v>80000</v>
      </c>
      <c r="V81" s="50">
        <f t="shared" si="108"/>
        <v>0</v>
      </c>
      <c r="W81" s="50">
        <f t="shared" si="109"/>
        <v>0</v>
      </c>
      <c r="X81" s="50">
        <f t="shared" si="110"/>
        <v>2298631</v>
      </c>
      <c r="Y81" s="50">
        <f t="shared" si="111"/>
        <v>0</v>
      </c>
      <c r="Z81" s="50">
        <f t="shared" si="112"/>
        <v>0</v>
      </c>
      <c r="AA81" s="51">
        <f t="shared" si="113"/>
        <v>2378631</v>
      </c>
      <c r="AB81" s="52"/>
    </row>
    <row r="82" spans="1:30" s="57" customFormat="1" ht="33" customHeight="1" x14ac:dyDescent="0.35">
      <c r="A82" s="65" t="s">
        <v>33</v>
      </c>
      <c r="B82" s="83" t="s">
        <v>75</v>
      </c>
      <c r="C82" s="67">
        <v>0</v>
      </c>
      <c r="D82" s="67">
        <v>0</v>
      </c>
      <c r="E82" s="67">
        <v>0</v>
      </c>
      <c r="F82" s="67">
        <v>0</v>
      </c>
      <c r="G82" s="68">
        <f>SUM(C82:F82)</f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9">
        <f>SUM(H82:L82)</f>
        <v>0</v>
      </c>
      <c r="N82" s="67">
        <f>'[1] PROPOSTA - 2ª VERSÃO - PODER '!$O$911</f>
        <v>20000</v>
      </c>
      <c r="O82" s="67">
        <v>0</v>
      </c>
      <c r="P82" s="67">
        <v>0</v>
      </c>
      <c r="Q82" s="50">
        <f>SUM(N82:P82)</f>
        <v>20000</v>
      </c>
      <c r="R82" s="70">
        <v>0</v>
      </c>
      <c r="S82" s="50">
        <f t="shared" si="105"/>
        <v>0</v>
      </c>
      <c r="T82" s="50">
        <f t="shared" si="106"/>
        <v>0</v>
      </c>
      <c r="U82" s="50">
        <f>I82+N82+R82</f>
        <v>20000</v>
      </c>
      <c r="V82" s="50">
        <f t="shared" si="108"/>
        <v>0</v>
      </c>
      <c r="W82" s="50">
        <f t="shared" si="109"/>
        <v>0</v>
      </c>
      <c r="X82" s="50">
        <f t="shared" si="110"/>
        <v>0</v>
      </c>
      <c r="Y82" s="50">
        <f t="shared" si="111"/>
        <v>0</v>
      </c>
      <c r="Z82" s="50">
        <f t="shared" si="112"/>
        <v>0</v>
      </c>
      <c r="AA82" s="51">
        <f t="shared" si="113"/>
        <v>20000</v>
      </c>
      <c r="AB82" s="52"/>
    </row>
    <row r="83" spans="1:30" s="56" customFormat="1" ht="33" customHeight="1" x14ac:dyDescent="0.25">
      <c r="A83" s="151" t="s">
        <v>28</v>
      </c>
      <c r="B83" s="152"/>
      <c r="C83" s="90">
        <f>SUM(C84:C87)</f>
        <v>0</v>
      </c>
      <c r="D83" s="90">
        <f t="shared" ref="D83:AA83" si="114">SUM(D84:D87)</f>
        <v>0</v>
      </c>
      <c r="E83" s="90">
        <f t="shared" si="114"/>
        <v>0</v>
      </c>
      <c r="F83" s="90">
        <f t="shared" si="114"/>
        <v>0</v>
      </c>
      <c r="G83" s="90">
        <f t="shared" si="114"/>
        <v>0</v>
      </c>
      <c r="H83" s="90">
        <f t="shared" si="114"/>
        <v>0</v>
      </c>
      <c r="I83" s="90">
        <f t="shared" si="114"/>
        <v>0</v>
      </c>
      <c r="J83" s="90">
        <f t="shared" si="114"/>
        <v>0</v>
      </c>
      <c r="K83" s="90">
        <f t="shared" si="114"/>
        <v>0</v>
      </c>
      <c r="L83" s="90">
        <f t="shared" si="114"/>
        <v>9157005</v>
      </c>
      <c r="M83" s="90">
        <f t="shared" si="114"/>
        <v>9157005</v>
      </c>
      <c r="N83" s="90">
        <f t="shared" si="114"/>
        <v>0</v>
      </c>
      <c r="O83" s="90">
        <f t="shared" si="114"/>
        <v>0</v>
      </c>
      <c r="P83" s="90">
        <f t="shared" si="114"/>
        <v>0</v>
      </c>
      <c r="Q83" s="90">
        <f t="shared" si="114"/>
        <v>0</v>
      </c>
      <c r="R83" s="90">
        <f t="shared" si="114"/>
        <v>0</v>
      </c>
      <c r="S83" s="90">
        <f t="shared" si="114"/>
        <v>0</v>
      </c>
      <c r="T83" s="90">
        <f t="shared" si="114"/>
        <v>0</v>
      </c>
      <c r="U83" s="90">
        <f t="shared" si="114"/>
        <v>0</v>
      </c>
      <c r="V83" s="90">
        <f t="shared" si="114"/>
        <v>0</v>
      </c>
      <c r="W83" s="90">
        <f t="shared" si="114"/>
        <v>0</v>
      </c>
      <c r="X83" s="90">
        <f t="shared" si="114"/>
        <v>9157005</v>
      </c>
      <c r="Y83" s="90">
        <f t="shared" si="114"/>
        <v>0</v>
      </c>
      <c r="Z83" s="90">
        <f t="shared" si="114"/>
        <v>0</v>
      </c>
      <c r="AA83" s="91">
        <f t="shared" si="114"/>
        <v>9157005</v>
      </c>
    </row>
    <row r="84" spans="1:30" s="57" customFormat="1" ht="45" customHeight="1" x14ac:dyDescent="0.35">
      <c r="A84" s="64" t="s">
        <v>25</v>
      </c>
      <c r="B84" s="63" t="s">
        <v>76</v>
      </c>
      <c r="C84" s="61">
        <v>0</v>
      </c>
      <c r="D84" s="61">
        <v>0</v>
      </c>
      <c r="E84" s="61">
        <v>0</v>
      </c>
      <c r="F84" s="61">
        <v>0</v>
      </c>
      <c r="G84" s="49">
        <f t="shared" ref="G84:G87" si="115">SUM(C84:F84)</f>
        <v>0</v>
      </c>
      <c r="H84" s="61">
        <v>0</v>
      </c>
      <c r="I84" s="61">
        <v>0</v>
      </c>
      <c r="J84" s="61">
        <v>0</v>
      </c>
      <c r="K84" s="61">
        <v>0</v>
      </c>
      <c r="L84" s="61">
        <f>'[1] PROPOSTA - 2ª VERSÃO - PODER '!$R$951</f>
        <v>405370</v>
      </c>
      <c r="M84" s="50">
        <f>SUM(H84:L84)</f>
        <v>405370</v>
      </c>
      <c r="N84" s="61">
        <v>0</v>
      </c>
      <c r="O84" s="61">
        <v>0</v>
      </c>
      <c r="P84" s="61">
        <v>0</v>
      </c>
      <c r="Q84" s="50">
        <f>SUM(N84:P84)</f>
        <v>0</v>
      </c>
      <c r="R84" s="61">
        <v>0</v>
      </c>
      <c r="S84" s="50">
        <f t="shared" ref="S84:S87" si="116">R84</f>
        <v>0</v>
      </c>
      <c r="T84" s="50">
        <f t="shared" ref="T84:T87" si="117">C84+H84</f>
        <v>0</v>
      </c>
      <c r="U84" s="50">
        <f t="shared" ref="U84:U87" si="118">I84+N84+R84</f>
        <v>0</v>
      </c>
      <c r="V84" s="50">
        <f t="shared" ref="V84:V87" si="119">J84</f>
        <v>0</v>
      </c>
      <c r="W84" s="50">
        <f t="shared" ref="W84:W87" si="120">D84+K84+O84</f>
        <v>0</v>
      </c>
      <c r="X84" s="50">
        <f t="shared" ref="X84:X87" si="121">L84+P84</f>
        <v>405370</v>
      </c>
      <c r="Y84" s="50">
        <f t="shared" ref="Y84:Y87" si="122">E84</f>
        <v>0</v>
      </c>
      <c r="Z84" s="50">
        <f t="shared" ref="Z84:Z87" si="123">F84</f>
        <v>0</v>
      </c>
      <c r="AA84" s="51">
        <f t="shared" ref="AA84:AA87" si="124">SUM(T84:Z84)</f>
        <v>405370</v>
      </c>
      <c r="AB84" s="52"/>
    </row>
    <row r="85" spans="1:30" s="57" customFormat="1" ht="33" customHeight="1" x14ac:dyDescent="0.35">
      <c r="A85" s="64" t="s">
        <v>29</v>
      </c>
      <c r="B85" s="63" t="s">
        <v>77</v>
      </c>
      <c r="C85" s="61">
        <v>0</v>
      </c>
      <c r="D85" s="61">
        <v>0</v>
      </c>
      <c r="E85" s="61">
        <v>0</v>
      </c>
      <c r="F85" s="61">
        <v>0</v>
      </c>
      <c r="G85" s="49">
        <f t="shared" si="115"/>
        <v>0</v>
      </c>
      <c r="H85" s="61">
        <v>0</v>
      </c>
      <c r="I85" s="61">
        <v>0</v>
      </c>
      <c r="J85" s="61">
        <v>0</v>
      </c>
      <c r="K85" s="61">
        <v>0</v>
      </c>
      <c r="L85" s="61">
        <f>'[1] PROPOSTA - 2ª VERSÃO - PODER '!$R$968</f>
        <v>1450000</v>
      </c>
      <c r="M85" s="50">
        <f>SUM(H85:L85)</f>
        <v>1450000</v>
      </c>
      <c r="N85" s="61">
        <v>0</v>
      </c>
      <c r="O85" s="61">
        <v>0</v>
      </c>
      <c r="P85" s="61">
        <v>0</v>
      </c>
      <c r="Q85" s="50">
        <f>SUM(N85:P85)</f>
        <v>0</v>
      </c>
      <c r="R85" s="61">
        <v>0</v>
      </c>
      <c r="S85" s="50">
        <f t="shared" si="116"/>
        <v>0</v>
      </c>
      <c r="T85" s="50">
        <f t="shared" si="117"/>
        <v>0</v>
      </c>
      <c r="U85" s="50">
        <f t="shared" si="118"/>
        <v>0</v>
      </c>
      <c r="V85" s="50">
        <f t="shared" si="119"/>
        <v>0</v>
      </c>
      <c r="W85" s="50">
        <f t="shared" si="120"/>
        <v>0</v>
      </c>
      <c r="X85" s="50">
        <f t="shared" si="121"/>
        <v>1450000</v>
      </c>
      <c r="Y85" s="50">
        <f t="shared" si="122"/>
        <v>0</v>
      </c>
      <c r="Z85" s="50">
        <f t="shared" si="123"/>
        <v>0</v>
      </c>
      <c r="AA85" s="51">
        <f t="shared" si="124"/>
        <v>1450000</v>
      </c>
      <c r="AB85" s="52"/>
    </row>
    <row r="86" spans="1:30" s="57" customFormat="1" ht="57" customHeight="1" x14ac:dyDescent="0.35">
      <c r="A86" s="64" t="s">
        <v>30</v>
      </c>
      <c r="B86" s="63" t="s">
        <v>78</v>
      </c>
      <c r="C86" s="61">
        <v>0</v>
      </c>
      <c r="D86" s="61">
        <v>0</v>
      </c>
      <c r="E86" s="61">
        <v>0</v>
      </c>
      <c r="F86" s="61">
        <v>0</v>
      </c>
      <c r="G86" s="49">
        <f t="shared" si="115"/>
        <v>0</v>
      </c>
      <c r="H86" s="61">
        <v>0</v>
      </c>
      <c r="I86" s="61">
        <v>0</v>
      </c>
      <c r="J86" s="61">
        <v>0</v>
      </c>
      <c r="K86" s="61">
        <v>0</v>
      </c>
      <c r="L86" s="61">
        <f>'[1] PROPOSTA - 2ª VERSÃO - PODER '!$R$1089+'[1] PROPOSTA - 2ª VERSÃO - PODER '!$R$1094</f>
        <v>363135</v>
      </c>
      <c r="M86" s="50">
        <f>SUM(H86:L86)</f>
        <v>363135</v>
      </c>
      <c r="N86" s="61">
        <v>0</v>
      </c>
      <c r="O86" s="61">
        <v>0</v>
      </c>
      <c r="P86" s="61">
        <v>0</v>
      </c>
      <c r="Q86" s="50">
        <f>SUM(N86:P86)</f>
        <v>0</v>
      </c>
      <c r="R86" s="61">
        <v>0</v>
      </c>
      <c r="S86" s="50">
        <f t="shared" si="116"/>
        <v>0</v>
      </c>
      <c r="T86" s="50">
        <f t="shared" si="117"/>
        <v>0</v>
      </c>
      <c r="U86" s="50">
        <f t="shared" si="118"/>
        <v>0</v>
      </c>
      <c r="V86" s="50">
        <f t="shared" si="119"/>
        <v>0</v>
      </c>
      <c r="W86" s="50">
        <f t="shared" si="120"/>
        <v>0</v>
      </c>
      <c r="X86" s="50">
        <f t="shared" si="121"/>
        <v>363135</v>
      </c>
      <c r="Y86" s="50">
        <f t="shared" si="122"/>
        <v>0</v>
      </c>
      <c r="Z86" s="50">
        <f t="shared" si="123"/>
        <v>0</v>
      </c>
      <c r="AA86" s="51">
        <f t="shared" si="124"/>
        <v>363135</v>
      </c>
      <c r="AB86" s="52"/>
    </row>
    <row r="87" spans="1:30" s="57" customFormat="1" ht="45" customHeight="1" thickBot="1" x14ac:dyDescent="0.4">
      <c r="A87" s="64" t="s">
        <v>32</v>
      </c>
      <c r="B87" s="63" t="s">
        <v>79</v>
      </c>
      <c r="C87" s="61">
        <v>0</v>
      </c>
      <c r="D87" s="61">
        <v>0</v>
      </c>
      <c r="E87" s="61">
        <v>0</v>
      </c>
      <c r="F87" s="61">
        <v>0</v>
      </c>
      <c r="G87" s="49">
        <f t="shared" si="115"/>
        <v>0</v>
      </c>
      <c r="H87" s="61">
        <v>0</v>
      </c>
      <c r="I87" s="61">
        <v>0</v>
      </c>
      <c r="J87" s="61">
        <v>0</v>
      </c>
      <c r="K87" s="61">
        <v>0</v>
      </c>
      <c r="L87" s="61">
        <f>'[1] PROPOSTA - 2ª VERSÃO - PODER '!$R$1368+'[1] PROPOSTA - 2ª VERSÃO - PODER '!$R$1402+'[1] PROPOSTA - 2ª VERSÃO - PODER '!$R$1406+'[1] PROPOSTA - 2ª VERSÃO - PODER '!$R$1413+'[1] PROPOSTA - 2ª VERSÃO - PODER '!$R$1438</f>
        <v>6938500</v>
      </c>
      <c r="M87" s="50">
        <f>SUM(H87:L87)</f>
        <v>6938500</v>
      </c>
      <c r="N87" s="61">
        <v>0</v>
      </c>
      <c r="O87" s="61">
        <v>0</v>
      </c>
      <c r="P87" s="61">
        <v>0</v>
      </c>
      <c r="Q87" s="50">
        <f>SUM(N87:P87)</f>
        <v>0</v>
      </c>
      <c r="R87" s="48">
        <v>0</v>
      </c>
      <c r="S87" s="50">
        <f t="shared" si="116"/>
        <v>0</v>
      </c>
      <c r="T87" s="50">
        <f t="shared" si="117"/>
        <v>0</v>
      </c>
      <c r="U87" s="50">
        <f t="shared" si="118"/>
        <v>0</v>
      </c>
      <c r="V87" s="50">
        <f t="shared" si="119"/>
        <v>0</v>
      </c>
      <c r="W87" s="50">
        <f t="shared" si="120"/>
        <v>0</v>
      </c>
      <c r="X87" s="50">
        <f t="shared" si="121"/>
        <v>6938500</v>
      </c>
      <c r="Y87" s="50">
        <f t="shared" si="122"/>
        <v>0</v>
      </c>
      <c r="Z87" s="50">
        <f t="shared" si="123"/>
        <v>0</v>
      </c>
      <c r="AA87" s="51">
        <f t="shared" si="124"/>
        <v>6938500</v>
      </c>
      <c r="AB87" s="52"/>
    </row>
    <row r="88" spans="1:30" s="36" customFormat="1" ht="36" customHeight="1" thickBot="1" x14ac:dyDescent="0.3">
      <c r="A88" s="153" t="s">
        <v>22</v>
      </c>
      <c r="B88" s="154"/>
      <c r="C88" s="42">
        <f>C89+C91+C100+C108</f>
        <v>0</v>
      </c>
      <c r="D88" s="42">
        <f t="shared" ref="D88:AA88" si="125">D89+D91+D100+D108</f>
        <v>0</v>
      </c>
      <c r="E88" s="42">
        <f t="shared" si="125"/>
        <v>0</v>
      </c>
      <c r="F88" s="42">
        <f t="shared" si="125"/>
        <v>0</v>
      </c>
      <c r="G88" s="42">
        <f t="shared" si="125"/>
        <v>0</v>
      </c>
      <c r="H88" s="42">
        <f t="shared" si="125"/>
        <v>0</v>
      </c>
      <c r="I88" s="42">
        <f t="shared" si="125"/>
        <v>294968</v>
      </c>
      <c r="J88" s="42">
        <f t="shared" si="125"/>
        <v>70000</v>
      </c>
      <c r="K88" s="42">
        <f t="shared" si="125"/>
        <v>6476846</v>
      </c>
      <c r="L88" s="42">
        <f t="shared" si="125"/>
        <v>29569423</v>
      </c>
      <c r="M88" s="42">
        <f t="shared" si="125"/>
        <v>36411237</v>
      </c>
      <c r="N88" s="42">
        <f t="shared" si="125"/>
        <v>610000</v>
      </c>
      <c r="O88" s="42">
        <f t="shared" si="125"/>
        <v>0</v>
      </c>
      <c r="P88" s="42">
        <f t="shared" si="125"/>
        <v>629048</v>
      </c>
      <c r="Q88" s="42">
        <f t="shared" si="125"/>
        <v>1239048</v>
      </c>
      <c r="R88" s="42">
        <f t="shared" si="125"/>
        <v>0</v>
      </c>
      <c r="S88" s="42">
        <f t="shared" si="125"/>
        <v>0</v>
      </c>
      <c r="T88" s="42">
        <f t="shared" si="125"/>
        <v>0</v>
      </c>
      <c r="U88" s="42">
        <f t="shared" si="125"/>
        <v>904968</v>
      </c>
      <c r="V88" s="42">
        <f t="shared" si="125"/>
        <v>70000</v>
      </c>
      <c r="W88" s="42">
        <f t="shared" si="125"/>
        <v>6476846</v>
      </c>
      <c r="X88" s="42">
        <f t="shared" si="125"/>
        <v>30198471</v>
      </c>
      <c r="Y88" s="42">
        <f t="shared" si="125"/>
        <v>0</v>
      </c>
      <c r="Z88" s="42">
        <f t="shared" si="125"/>
        <v>0</v>
      </c>
      <c r="AA88" s="43">
        <f t="shared" si="125"/>
        <v>37650285</v>
      </c>
      <c r="AB88" s="35"/>
      <c r="AD88" s="37"/>
    </row>
    <row r="89" spans="1:30" s="36" customFormat="1" ht="33" customHeight="1" x14ac:dyDescent="0.25">
      <c r="A89" s="155" t="s">
        <v>24</v>
      </c>
      <c r="B89" s="156"/>
      <c r="C89" s="92">
        <f t="shared" ref="C89:AA89" si="126">SUM(C90:C90)</f>
        <v>0</v>
      </c>
      <c r="D89" s="92">
        <f t="shared" si="126"/>
        <v>0</v>
      </c>
      <c r="E89" s="92">
        <f t="shared" si="126"/>
        <v>0</v>
      </c>
      <c r="F89" s="92">
        <f t="shared" si="126"/>
        <v>0</v>
      </c>
      <c r="G89" s="92">
        <f t="shared" si="126"/>
        <v>0</v>
      </c>
      <c r="H89" s="92">
        <f t="shared" si="126"/>
        <v>0</v>
      </c>
      <c r="I89" s="92">
        <f t="shared" si="126"/>
        <v>0</v>
      </c>
      <c r="J89" s="92">
        <f t="shared" si="126"/>
        <v>0</v>
      </c>
      <c r="K89" s="92">
        <f t="shared" si="126"/>
        <v>0</v>
      </c>
      <c r="L89" s="92">
        <f t="shared" si="126"/>
        <v>95000</v>
      </c>
      <c r="M89" s="92">
        <f t="shared" si="126"/>
        <v>95000</v>
      </c>
      <c r="N89" s="92">
        <f t="shared" si="126"/>
        <v>0</v>
      </c>
      <c r="O89" s="92">
        <f t="shared" si="126"/>
        <v>0</v>
      </c>
      <c r="P89" s="92">
        <f t="shared" si="126"/>
        <v>0</v>
      </c>
      <c r="Q89" s="92">
        <f t="shared" si="126"/>
        <v>0</v>
      </c>
      <c r="R89" s="92">
        <f t="shared" si="126"/>
        <v>0</v>
      </c>
      <c r="S89" s="92">
        <f t="shared" si="126"/>
        <v>0</v>
      </c>
      <c r="T89" s="92">
        <f t="shared" si="126"/>
        <v>0</v>
      </c>
      <c r="U89" s="92">
        <f t="shared" si="126"/>
        <v>0</v>
      </c>
      <c r="V89" s="92">
        <f t="shared" si="126"/>
        <v>0</v>
      </c>
      <c r="W89" s="92">
        <f t="shared" si="126"/>
        <v>0</v>
      </c>
      <c r="X89" s="92">
        <f t="shared" si="126"/>
        <v>95000</v>
      </c>
      <c r="Y89" s="92">
        <f t="shared" si="126"/>
        <v>0</v>
      </c>
      <c r="Z89" s="92">
        <f t="shared" si="126"/>
        <v>0</v>
      </c>
      <c r="AA89" s="93">
        <f t="shared" si="126"/>
        <v>95000</v>
      </c>
      <c r="AB89" s="35"/>
      <c r="AD89" s="37"/>
    </row>
    <row r="90" spans="1:30" s="57" customFormat="1" ht="45" customHeight="1" x14ac:dyDescent="0.35">
      <c r="A90" s="46" t="s">
        <v>25</v>
      </c>
      <c r="B90" s="47" t="s">
        <v>80</v>
      </c>
      <c r="C90" s="48">
        <v>0</v>
      </c>
      <c r="D90" s="48">
        <v>0</v>
      </c>
      <c r="E90" s="48">
        <v>0</v>
      </c>
      <c r="F90" s="48">
        <v>0</v>
      </c>
      <c r="G90" s="50">
        <f>SUM(C90:F90)</f>
        <v>0</v>
      </c>
      <c r="H90" s="48">
        <v>0</v>
      </c>
      <c r="I90" s="48">
        <v>0</v>
      </c>
      <c r="J90" s="48">
        <v>0</v>
      </c>
      <c r="K90" s="48">
        <v>0</v>
      </c>
      <c r="L90" s="48">
        <f>'[1] PROPOSTA - 2ª VERSÃO - PODER '!$R$142+'[1] PROPOSTA - 2ª VERSÃO - PODER '!$R$143+'[1] PROPOSTA - 2ª VERSÃO - PODER '!$R$145+'[1] PROPOSTA - 2ª VERSÃO - PODER '!$R$147</f>
        <v>95000</v>
      </c>
      <c r="M90" s="50">
        <f>SUM(H90:L90)</f>
        <v>95000</v>
      </c>
      <c r="N90" s="48">
        <v>0</v>
      </c>
      <c r="O90" s="48">
        <v>0</v>
      </c>
      <c r="P90" s="48">
        <v>0</v>
      </c>
      <c r="Q90" s="50">
        <f>SUM(N90:P90)</f>
        <v>0</v>
      </c>
      <c r="R90" s="48">
        <v>0</v>
      </c>
      <c r="S90" s="50">
        <f t="shared" ref="S90" si="127">R90</f>
        <v>0</v>
      </c>
      <c r="T90" s="50">
        <f t="shared" ref="T90" si="128">C90+H90</f>
        <v>0</v>
      </c>
      <c r="U90" s="50">
        <f t="shared" ref="U90" si="129">I90+N90+R90</f>
        <v>0</v>
      </c>
      <c r="V90" s="50">
        <f t="shared" ref="V90" si="130">J90</f>
        <v>0</v>
      </c>
      <c r="W90" s="50">
        <f t="shared" ref="W90" si="131">D90+K90+O90</f>
        <v>0</v>
      </c>
      <c r="X90" s="50">
        <f t="shared" ref="X90" si="132">L90+P90</f>
        <v>95000</v>
      </c>
      <c r="Y90" s="50">
        <f t="shared" ref="Y90" si="133">E90</f>
        <v>0</v>
      </c>
      <c r="Z90" s="50">
        <f t="shared" ref="Z90" si="134">F90</f>
        <v>0</v>
      </c>
      <c r="AA90" s="51">
        <f t="shared" ref="AA90" si="135">SUM(T90:Z90)</f>
        <v>95000</v>
      </c>
      <c r="AB90" s="52"/>
    </row>
    <row r="91" spans="1:30" s="56" customFormat="1" ht="33" customHeight="1" x14ac:dyDescent="0.25">
      <c r="A91" s="151" t="s">
        <v>56</v>
      </c>
      <c r="B91" s="152"/>
      <c r="C91" s="90">
        <f>SUM(C92:C99)</f>
        <v>0</v>
      </c>
      <c r="D91" s="90">
        <f t="shared" ref="D91:AA91" si="136">SUM(D92:D99)</f>
        <v>0</v>
      </c>
      <c r="E91" s="90">
        <f t="shared" si="136"/>
        <v>0</v>
      </c>
      <c r="F91" s="90">
        <f t="shared" si="136"/>
        <v>0</v>
      </c>
      <c r="G91" s="90">
        <f t="shared" si="136"/>
        <v>0</v>
      </c>
      <c r="H91" s="90">
        <f t="shared" si="136"/>
        <v>0</v>
      </c>
      <c r="I91" s="90">
        <f t="shared" si="136"/>
        <v>0</v>
      </c>
      <c r="J91" s="90">
        <f t="shared" si="136"/>
        <v>70000</v>
      </c>
      <c r="K91" s="90">
        <f t="shared" si="136"/>
        <v>0</v>
      </c>
      <c r="L91" s="90">
        <f t="shared" si="136"/>
        <v>3158510</v>
      </c>
      <c r="M91" s="90">
        <f t="shared" si="136"/>
        <v>3228510</v>
      </c>
      <c r="N91" s="90">
        <f t="shared" si="136"/>
        <v>30000</v>
      </c>
      <c r="O91" s="90">
        <f t="shared" si="136"/>
        <v>0</v>
      </c>
      <c r="P91" s="90">
        <f t="shared" si="136"/>
        <v>0</v>
      </c>
      <c r="Q91" s="90">
        <f t="shared" si="136"/>
        <v>30000</v>
      </c>
      <c r="R91" s="90">
        <f t="shared" si="136"/>
        <v>0</v>
      </c>
      <c r="S91" s="90">
        <f t="shared" si="136"/>
        <v>0</v>
      </c>
      <c r="T91" s="90">
        <f t="shared" si="136"/>
        <v>0</v>
      </c>
      <c r="U91" s="90">
        <f t="shared" si="136"/>
        <v>30000</v>
      </c>
      <c r="V91" s="90">
        <f t="shared" si="136"/>
        <v>70000</v>
      </c>
      <c r="W91" s="90">
        <f t="shared" si="136"/>
        <v>0</v>
      </c>
      <c r="X91" s="90">
        <f t="shared" si="136"/>
        <v>3158510</v>
      </c>
      <c r="Y91" s="90">
        <f t="shared" si="136"/>
        <v>0</v>
      </c>
      <c r="Z91" s="90">
        <f t="shared" si="136"/>
        <v>0</v>
      </c>
      <c r="AA91" s="91">
        <f t="shared" si="136"/>
        <v>3258510</v>
      </c>
    </row>
    <row r="92" spans="1:30" s="57" customFormat="1" ht="45" customHeight="1" x14ac:dyDescent="0.35">
      <c r="A92" s="64" t="s">
        <v>25</v>
      </c>
      <c r="B92" s="63" t="s">
        <v>82</v>
      </c>
      <c r="C92" s="61">
        <v>0</v>
      </c>
      <c r="D92" s="61">
        <v>0</v>
      </c>
      <c r="E92" s="61">
        <v>0</v>
      </c>
      <c r="F92" s="61">
        <v>0</v>
      </c>
      <c r="G92" s="49">
        <f>SUM(C92:F92)</f>
        <v>0</v>
      </c>
      <c r="H92" s="61">
        <v>0</v>
      </c>
      <c r="I92" s="61">
        <v>0</v>
      </c>
      <c r="J92" s="61">
        <v>0</v>
      </c>
      <c r="K92" s="61">
        <v>0</v>
      </c>
      <c r="L92" s="61">
        <f>'[1] PROPOSTA - 2ª VERSÃO - PODER '!$R$175</f>
        <v>1108512</v>
      </c>
      <c r="M92" s="50">
        <f t="shared" ref="M92:M99" si="137">SUM(H92:L92)</f>
        <v>1108512</v>
      </c>
      <c r="N92" s="61">
        <v>0</v>
      </c>
      <c r="O92" s="61">
        <v>0</v>
      </c>
      <c r="P92" s="61">
        <v>0</v>
      </c>
      <c r="Q92" s="50">
        <f t="shared" ref="Q92:Q99" si="138">SUM(N92:P92)</f>
        <v>0</v>
      </c>
      <c r="R92" s="48">
        <v>0</v>
      </c>
      <c r="S92" s="50">
        <f t="shared" ref="S92:S99" si="139">R92</f>
        <v>0</v>
      </c>
      <c r="T92" s="50">
        <f t="shared" ref="T92:T99" si="140">C92+H92</f>
        <v>0</v>
      </c>
      <c r="U92" s="50">
        <f t="shared" ref="U92:U99" si="141">I92+N92+R92</f>
        <v>0</v>
      </c>
      <c r="V92" s="50">
        <f t="shared" ref="V92:V99" si="142">J92</f>
        <v>0</v>
      </c>
      <c r="W92" s="50">
        <f t="shared" ref="W92:W99" si="143">D92+K92+O92</f>
        <v>0</v>
      </c>
      <c r="X92" s="50">
        <f t="shared" ref="X92:X99" si="144">L92+P92</f>
        <v>1108512</v>
      </c>
      <c r="Y92" s="50">
        <f t="shared" ref="Y92:Y99" si="145">E92</f>
        <v>0</v>
      </c>
      <c r="Z92" s="50">
        <f t="shared" ref="Z92:Z99" si="146">F92</f>
        <v>0</v>
      </c>
      <c r="AA92" s="51">
        <f t="shared" ref="AA92:AA99" si="147">SUM(T92:Z92)</f>
        <v>1108512</v>
      </c>
      <c r="AB92" s="52"/>
    </row>
    <row r="93" spans="1:30" s="57" customFormat="1" ht="33" customHeight="1" x14ac:dyDescent="0.35">
      <c r="A93" s="64" t="s">
        <v>29</v>
      </c>
      <c r="B93" s="63" t="s">
        <v>83</v>
      </c>
      <c r="C93" s="61">
        <v>0</v>
      </c>
      <c r="D93" s="61">
        <v>0</v>
      </c>
      <c r="E93" s="61">
        <v>0</v>
      </c>
      <c r="F93" s="61">
        <v>0</v>
      </c>
      <c r="G93" s="49">
        <f>SUM(C93:F93)</f>
        <v>0</v>
      </c>
      <c r="H93" s="61">
        <v>0</v>
      </c>
      <c r="I93" s="61">
        <v>0</v>
      </c>
      <c r="J93" s="61">
        <v>0</v>
      </c>
      <c r="K93" s="61">
        <v>0</v>
      </c>
      <c r="L93" s="61">
        <f>'[1] PROPOSTA - 2ª VERSÃO - PODER '!$R$185+'[1] PROPOSTA - 2ª VERSÃO - PODER '!$R$187+'[1] PROPOSTA - 2ª VERSÃO - PODER '!$R$191</f>
        <v>10000</v>
      </c>
      <c r="M93" s="50">
        <f t="shared" si="137"/>
        <v>10000</v>
      </c>
      <c r="N93" s="61">
        <v>0</v>
      </c>
      <c r="O93" s="61">
        <v>0</v>
      </c>
      <c r="P93" s="61">
        <v>0</v>
      </c>
      <c r="Q93" s="50">
        <f t="shared" si="138"/>
        <v>0</v>
      </c>
      <c r="R93" s="48">
        <v>0</v>
      </c>
      <c r="S93" s="50">
        <f t="shared" si="139"/>
        <v>0</v>
      </c>
      <c r="T93" s="50">
        <f t="shared" si="140"/>
        <v>0</v>
      </c>
      <c r="U93" s="50">
        <f t="shared" si="141"/>
        <v>0</v>
      </c>
      <c r="V93" s="50">
        <f t="shared" si="142"/>
        <v>0</v>
      </c>
      <c r="W93" s="50">
        <f t="shared" si="143"/>
        <v>0</v>
      </c>
      <c r="X93" s="50">
        <f t="shared" si="144"/>
        <v>10000</v>
      </c>
      <c r="Y93" s="50">
        <f t="shared" si="145"/>
        <v>0</v>
      </c>
      <c r="Z93" s="50">
        <f t="shared" si="146"/>
        <v>0</v>
      </c>
      <c r="AA93" s="51">
        <f t="shared" si="147"/>
        <v>10000</v>
      </c>
      <c r="AB93" s="52"/>
    </row>
    <row r="94" spans="1:30" s="57" customFormat="1" ht="45" customHeight="1" x14ac:dyDescent="0.35">
      <c r="A94" s="46" t="s">
        <v>30</v>
      </c>
      <c r="B94" s="47" t="s">
        <v>84</v>
      </c>
      <c r="C94" s="48">
        <v>0</v>
      </c>
      <c r="D94" s="48">
        <v>0</v>
      </c>
      <c r="E94" s="48">
        <v>0</v>
      </c>
      <c r="F94" s="48">
        <v>0</v>
      </c>
      <c r="G94" s="50">
        <f t="shared" ref="G94:G99" si="148">SUM(C94:F94)</f>
        <v>0</v>
      </c>
      <c r="H94" s="48">
        <v>0</v>
      </c>
      <c r="I94" s="48">
        <v>0</v>
      </c>
      <c r="J94" s="48">
        <v>0</v>
      </c>
      <c r="K94" s="48">
        <v>0</v>
      </c>
      <c r="L94" s="48">
        <f>'[1] PROPOSTA - 2ª VERSÃO - PODER '!$R$220+'[1] PROPOSTA - 2ª VERSÃO - PODER '!$R$229</f>
        <v>55000</v>
      </c>
      <c r="M94" s="50">
        <f t="shared" si="137"/>
        <v>55000</v>
      </c>
      <c r="N94" s="48">
        <v>0</v>
      </c>
      <c r="O94" s="48">
        <v>0</v>
      </c>
      <c r="P94" s="48">
        <v>0</v>
      </c>
      <c r="Q94" s="50">
        <f t="shared" si="138"/>
        <v>0</v>
      </c>
      <c r="R94" s="48">
        <v>0</v>
      </c>
      <c r="S94" s="50">
        <f t="shared" si="139"/>
        <v>0</v>
      </c>
      <c r="T94" s="50">
        <f t="shared" si="140"/>
        <v>0</v>
      </c>
      <c r="U94" s="50">
        <f t="shared" si="141"/>
        <v>0</v>
      </c>
      <c r="V94" s="50">
        <f t="shared" si="142"/>
        <v>0</v>
      </c>
      <c r="W94" s="50">
        <f t="shared" si="143"/>
        <v>0</v>
      </c>
      <c r="X94" s="50">
        <f t="shared" si="144"/>
        <v>55000</v>
      </c>
      <c r="Y94" s="50">
        <f t="shared" si="145"/>
        <v>0</v>
      </c>
      <c r="Z94" s="50">
        <f t="shared" si="146"/>
        <v>0</v>
      </c>
      <c r="AA94" s="51">
        <f t="shared" si="147"/>
        <v>55000</v>
      </c>
      <c r="AB94" s="52"/>
    </row>
    <row r="95" spans="1:30" s="57" customFormat="1" ht="27" customHeight="1" x14ac:dyDescent="0.35">
      <c r="A95" s="64" t="s">
        <v>32</v>
      </c>
      <c r="B95" s="63" t="s">
        <v>85</v>
      </c>
      <c r="C95" s="61">
        <v>0</v>
      </c>
      <c r="D95" s="61">
        <v>0</v>
      </c>
      <c r="E95" s="61">
        <v>0</v>
      </c>
      <c r="F95" s="61">
        <v>0</v>
      </c>
      <c r="G95" s="49">
        <f>SUM(C95:F95)</f>
        <v>0</v>
      </c>
      <c r="H95" s="61">
        <v>0</v>
      </c>
      <c r="I95" s="61">
        <v>0</v>
      </c>
      <c r="J95" s="61">
        <v>70000</v>
      </c>
      <c r="K95" s="61">
        <v>0</v>
      </c>
      <c r="L95" s="61">
        <f>'[1] PROPOSTA - 2ª VERSÃO - PODER '!$R$255+'[1] PROPOSTA - 2ª VERSÃO - PODER '!$R$256+'[1] PROPOSTA - 2ª VERSÃO - PODER '!$R$263+'[1] PROPOSTA - 2ª VERSÃO - PODER '!$R$270</f>
        <v>450000</v>
      </c>
      <c r="M95" s="50">
        <f t="shared" si="137"/>
        <v>520000</v>
      </c>
      <c r="N95" s="61">
        <v>0</v>
      </c>
      <c r="O95" s="61">
        <v>0</v>
      </c>
      <c r="P95" s="61">
        <v>0</v>
      </c>
      <c r="Q95" s="50">
        <f t="shared" si="138"/>
        <v>0</v>
      </c>
      <c r="R95" s="48">
        <v>0</v>
      </c>
      <c r="S95" s="50">
        <f t="shared" si="139"/>
        <v>0</v>
      </c>
      <c r="T95" s="50">
        <f t="shared" si="140"/>
        <v>0</v>
      </c>
      <c r="U95" s="50">
        <f t="shared" si="141"/>
        <v>0</v>
      </c>
      <c r="V95" s="50">
        <f t="shared" si="142"/>
        <v>70000</v>
      </c>
      <c r="W95" s="50">
        <f t="shared" si="143"/>
        <v>0</v>
      </c>
      <c r="X95" s="50">
        <f t="shared" si="144"/>
        <v>450000</v>
      </c>
      <c r="Y95" s="50">
        <f t="shared" si="145"/>
        <v>0</v>
      </c>
      <c r="Z95" s="50">
        <f t="shared" si="146"/>
        <v>0</v>
      </c>
      <c r="AA95" s="51">
        <f t="shared" si="147"/>
        <v>520000</v>
      </c>
      <c r="AB95" s="52"/>
    </row>
    <row r="96" spans="1:30" s="57" customFormat="1" ht="57" customHeight="1" x14ac:dyDescent="0.35">
      <c r="A96" s="64" t="s">
        <v>33</v>
      </c>
      <c r="B96" s="63" t="s">
        <v>86</v>
      </c>
      <c r="C96" s="61">
        <v>0</v>
      </c>
      <c r="D96" s="61">
        <v>0</v>
      </c>
      <c r="E96" s="61">
        <v>0</v>
      </c>
      <c r="F96" s="61">
        <v>0</v>
      </c>
      <c r="G96" s="49">
        <f t="shared" si="148"/>
        <v>0</v>
      </c>
      <c r="H96" s="61">
        <v>0</v>
      </c>
      <c r="I96" s="61">
        <v>0</v>
      </c>
      <c r="J96" s="61">
        <v>0</v>
      </c>
      <c r="K96" s="61">
        <v>0</v>
      </c>
      <c r="L96" s="61">
        <f>'[1] PROPOSTA - 2ª VERSÃO - PODER '!$R$294+'[1] PROPOSTA - 2ª VERSÃO - PODER '!$R$297</f>
        <v>1029987</v>
      </c>
      <c r="M96" s="50">
        <f t="shared" si="137"/>
        <v>1029987</v>
      </c>
      <c r="N96" s="61">
        <v>0</v>
      </c>
      <c r="O96" s="61">
        <v>0</v>
      </c>
      <c r="P96" s="61">
        <v>0</v>
      </c>
      <c r="Q96" s="50">
        <f t="shared" si="138"/>
        <v>0</v>
      </c>
      <c r="R96" s="48">
        <v>0</v>
      </c>
      <c r="S96" s="50">
        <f t="shared" si="139"/>
        <v>0</v>
      </c>
      <c r="T96" s="50">
        <f t="shared" si="140"/>
        <v>0</v>
      </c>
      <c r="U96" s="50">
        <f t="shared" si="141"/>
        <v>0</v>
      </c>
      <c r="V96" s="50">
        <f t="shared" si="142"/>
        <v>0</v>
      </c>
      <c r="W96" s="50">
        <f t="shared" si="143"/>
        <v>0</v>
      </c>
      <c r="X96" s="50">
        <f t="shared" si="144"/>
        <v>1029987</v>
      </c>
      <c r="Y96" s="50">
        <f t="shared" si="145"/>
        <v>0</v>
      </c>
      <c r="Z96" s="50">
        <f t="shared" si="146"/>
        <v>0</v>
      </c>
      <c r="AA96" s="51">
        <f t="shared" si="147"/>
        <v>1029987</v>
      </c>
      <c r="AB96" s="52"/>
    </row>
    <row r="97" spans="1:28" s="57" customFormat="1" ht="33" customHeight="1" x14ac:dyDescent="0.35">
      <c r="A97" s="64" t="s">
        <v>35</v>
      </c>
      <c r="B97" s="63" t="s">
        <v>87</v>
      </c>
      <c r="C97" s="61">
        <v>0</v>
      </c>
      <c r="D97" s="61">
        <v>0</v>
      </c>
      <c r="E97" s="61">
        <v>0</v>
      </c>
      <c r="F97" s="61">
        <v>0</v>
      </c>
      <c r="G97" s="49">
        <f t="shared" si="148"/>
        <v>0</v>
      </c>
      <c r="H97" s="61">
        <v>0</v>
      </c>
      <c r="I97" s="61">
        <v>0</v>
      </c>
      <c r="J97" s="61">
        <v>0</v>
      </c>
      <c r="K97" s="61">
        <v>0</v>
      </c>
      <c r="L97" s="61">
        <f>'[1] PROPOSTA - 2ª VERSÃO - PODER '!$R$313+'[1] PROPOSTA - 2ª VERSÃO - PODER '!$R$314+'[1] PROPOSTA - 2ª VERSÃO - PODER '!$R$319+'[1] PROPOSTA - 2ª VERSÃO - PODER '!$R$321+'[1] PROPOSTA - 2ª VERSÃO - PODER '!$R$325+'[1] PROPOSTA - 2ª VERSÃO - PODER '!$R$336</f>
        <v>335011</v>
      </c>
      <c r="M97" s="50">
        <f t="shared" si="137"/>
        <v>335011</v>
      </c>
      <c r="N97" s="61">
        <f>'[1] PROPOSTA - 2ª VERSÃO - PODER '!$O$339</f>
        <v>30000</v>
      </c>
      <c r="O97" s="61"/>
      <c r="P97" s="61"/>
      <c r="Q97" s="50">
        <f t="shared" si="138"/>
        <v>30000</v>
      </c>
      <c r="R97" s="48">
        <v>0</v>
      </c>
      <c r="S97" s="50">
        <f t="shared" si="139"/>
        <v>0</v>
      </c>
      <c r="T97" s="50">
        <f t="shared" si="140"/>
        <v>0</v>
      </c>
      <c r="U97" s="50">
        <f t="shared" si="141"/>
        <v>30000</v>
      </c>
      <c r="V97" s="50">
        <f t="shared" si="142"/>
        <v>0</v>
      </c>
      <c r="W97" s="50">
        <f t="shared" si="143"/>
        <v>0</v>
      </c>
      <c r="X97" s="50">
        <f t="shared" si="144"/>
        <v>335011</v>
      </c>
      <c r="Y97" s="50">
        <f t="shared" si="145"/>
        <v>0</v>
      </c>
      <c r="Z97" s="50">
        <f t="shared" si="146"/>
        <v>0</v>
      </c>
      <c r="AA97" s="51">
        <f t="shared" si="147"/>
        <v>365011</v>
      </c>
      <c r="AB97" s="52"/>
    </row>
    <row r="98" spans="1:28" s="57" customFormat="1" ht="45" customHeight="1" x14ac:dyDescent="0.35">
      <c r="A98" s="64" t="s">
        <v>88</v>
      </c>
      <c r="B98" s="63" t="s">
        <v>89</v>
      </c>
      <c r="C98" s="61">
        <v>0</v>
      </c>
      <c r="D98" s="61">
        <v>0</v>
      </c>
      <c r="E98" s="61">
        <v>0</v>
      </c>
      <c r="F98" s="61">
        <v>0</v>
      </c>
      <c r="G98" s="49">
        <f t="shared" si="148"/>
        <v>0</v>
      </c>
      <c r="H98" s="61">
        <v>0</v>
      </c>
      <c r="I98" s="61">
        <v>0</v>
      </c>
      <c r="J98" s="61">
        <v>0</v>
      </c>
      <c r="K98" s="61">
        <v>0</v>
      </c>
      <c r="L98" s="61">
        <f>'[1] PROPOSTA - 2ª VERSÃO - PODER '!$R$349</f>
        <v>50000</v>
      </c>
      <c r="M98" s="50">
        <f t="shared" si="137"/>
        <v>50000</v>
      </c>
      <c r="N98" s="48">
        <v>0</v>
      </c>
      <c r="O98" s="61">
        <v>0</v>
      </c>
      <c r="P98" s="61">
        <v>0</v>
      </c>
      <c r="Q98" s="50">
        <f t="shared" si="138"/>
        <v>0</v>
      </c>
      <c r="R98" s="48">
        <v>0</v>
      </c>
      <c r="S98" s="50">
        <f t="shared" si="139"/>
        <v>0</v>
      </c>
      <c r="T98" s="50">
        <f t="shared" si="140"/>
        <v>0</v>
      </c>
      <c r="U98" s="50">
        <f t="shared" si="141"/>
        <v>0</v>
      </c>
      <c r="V98" s="50">
        <f t="shared" si="142"/>
        <v>0</v>
      </c>
      <c r="W98" s="50">
        <f t="shared" si="143"/>
        <v>0</v>
      </c>
      <c r="X98" s="50">
        <f t="shared" si="144"/>
        <v>50000</v>
      </c>
      <c r="Y98" s="50">
        <f t="shared" si="145"/>
        <v>0</v>
      </c>
      <c r="Z98" s="50">
        <f t="shared" si="146"/>
        <v>0</v>
      </c>
      <c r="AA98" s="51">
        <f t="shared" si="147"/>
        <v>50000</v>
      </c>
      <c r="AB98" s="52"/>
    </row>
    <row r="99" spans="1:28" s="57" customFormat="1" ht="33" customHeight="1" x14ac:dyDescent="0.35">
      <c r="A99" s="65" t="s">
        <v>37</v>
      </c>
      <c r="B99" s="83" t="s">
        <v>90</v>
      </c>
      <c r="C99" s="67">
        <v>0</v>
      </c>
      <c r="D99" s="67">
        <v>0</v>
      </c>
      <c r="E99" s="67">
        <v>0</v>
      </c>
      <c r="F99" s="67">
        <v>0</v>
      </c>
      <c r="G99" s="68">
        <f t="shared" si="148"/>
        <v>0</v>
      </c>
      <c r="H99" s="67">
        <v>0</v>
      </c>
      <c r="I99" s="67">
        <v>0</v>
      </c>
      <c r="J99" s="67">
        <v>0</v>
      </c>
      <c r="K99" s="67">
        <v>0</v>
      </c>
      <c r="L99" s="67">
        <f>'[1] PROPOSTA - 2ª VERSÃO - PODER '!$R$352+'[1] PROPOSTA - 2ª VERSÃO - PODER '!$R$353+'[1] PROPOSTA - 2ª VERSÃO - PODER '!$R$358</f>
        <v>120000</v>
      </c>
      <c r="M99" s="69">
        <f t="shared" si="137"/>
        <v>120000</v>
      </c>
      <c r="N99" s="70">
        <v>0</v>
      </c>
      <c r="O99" s="67">
        <v>0</v>
      </c>
      <c r="P99" s="67">
        <v>0</v>
      </c>
      <c r="Q99" s="50">
        <f t="shared" si="138"/>
        <v>0</v>
      </c>
      <c r="R99" s="70">
        <v>0</v>
      </c>
      <c r="S99" s="50">
        <f t="shared" si="139"/>
        <v>0</v>
      </c>
      <c r="T99" s="50">
        <f t="shared" si="140"/>
        <v>0</v>
      </c>
      <c r="U99" s="50">
        <f t="shared" si="141"/>
        <v>0</v>
      </c>
      <c r="V99" s="50">
        <f t="shared" si="142"/>
        <v>0</v>
      </c>
      <c r="W99" s="50">
        <f t="shared" si="143"/>
        <v>0</v>
      </c>
      <c r="X99" s="50">
        <f t="shared" si="144"/>
        <v>120000</v>
      </c>
      <c r="Y99" s="50">
        <f t="shared" si="145"/>
        <v>0</v>
      </c>
      <c r="Z99" s="50">
        <f t="shared" si="146"/>
        <v>0</v>
      </c>
      <c r="AA99" s="51">
        <f t="shared" si="147"/>
        <v>120000</v>
      </c>
      <c r="AB99" s="52"/>
    </row>
    <row r="100" spans="1:28" s="56" customFormat="1" ht="33" customHeight="1" x14ac:dyDescent="0.25">
      <c r="A100" s="151" t="s">
        <v>27</v>
      </c>
      <c r="B100" s="152"/>
      <c r="C100" s="90">
        <f>SUM(C101:C107)</f>
        <v>0</v>
      </c>
      <c r="D100" s="90">
        <f t="shared" ref="D100:AA100" si="149">SUM(D101:D107)</f>
        <v>0</v>
      </c>
      <c r="E100" s="90">
        <f t="shared" si="149"/>
        <v>0</v>
      </c>
      <c r="F100" s="90">
        <f t="shared" si="149"/>
        <v>0</v>
      </c>
      <c r="G100" s="90">
        <f t="shared" si="149"/>
        <v>0</v>
      </c>
      <c r="H100" s="90">
        <f t="shared" si="149"/>
        <v>0</v>
      </c>
      <c r="I100" s="90">
        <f t="shared" si="149"/>
        <v>294968</v>
      </c>
      <c r="J100" s="90">
        <f t="shared" si="149"/>
        <v>0</v>
      </c>
      <c r="K100" s="90">
        <f t="shared" si="149"/>
        <v>0</v>
      </c>
      <c r="L100" s="90">
        <f t="shared" si="149"/>
        <v>10078061</v>
      </c>
      <c r="M100" s="90">
        <f t="shared" si="149"/>
        <v>10373029</v>
      </c>
      <c r="N100" s="90">
        <f t="shared" si="149"/>
        <v>560000</v>
      </c>
      <c r="O100" s="90">
        <f t="shared" si="149"/>
        <v>0</v>
      </c>
      <c r="P100" s="90">
        <f t="shared" si="149"/>
        <v>607804</v>
      </c>
      <c r="Q100" s="90">
        <f t="shared" si="149"/>
        <v>1167804</v>
      </c>
      <c r="R100" s="90">
        <f t="shared" si="149"/>
        <v>0</v>
      </c>
      <c r="S100" s="90">
        <f t="shared" si="149"/>
        <v>0</v>
      </c>
      <c r="T100" s="90">
        <f t="shared" si="149"/>
        <v>0</v>
      </c>
      <c r="U100" s="90">
        <f t="shared" si="149"/>
        <v>854968</v>
      </c>
      <c r="V100" s="90">
        <f t="shared" si="149"/>
        <v>0</v>
      </c>
      <c r="W100" s="90">
        <f t="shared" si="149"/>
        <v>0</v>
      </c>
      <c r="X100" s="90">
        <f t="shared" si="149"/>
        <v>10685865</v>
      </c>
      <c r="Y100" s="90">
        <f t="shared" si="149"/>
        <v>0</v>
      </c>
      <c r="Z100" s="90">
        <f t="shared" si="149"/>
        <v>0</v>
      </c>
      <c r="AA100" s="91">
        <f t="shared" si="149"/>
        <v>11540833</v>
      </c>
    </row>
    <row r="101" spans="1:28" s="57" customFormat="1" ht="57" customHeight="1" x14ac:dyDescent="0.35">
      <c r="A101" s="64" t="s">
        <v>25</v>
      </c>
      <c r="B101" s="63" t="s">
        <v>91</v>
      </c>
      <c r="C101" s="61">
        <v>0</v>
      </c>
      <c r="D101" s="61">
        <v>0</v>
      </c>
      <c r="E101" s="61">
        <v>0</v>
      </c>
      <c r="F101" s="61">
        <v>0</v>
      </c>
      <c r="G101" s="49">
        <f t="shared" ref="G101:G106" si="150">SUM(C101:F101)</f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f>'[1] PROPOSTA - 2ª VERSÃO - PODER '!$R$435+'[1] PROPOSTA - 2ª VERSÃO - PODER '!$R$436</f>
        <v>26200</v>
      </c>
      <c r="M101" s="50">
        <f t="shared" ref="M101:M107" si="151">SUM(H101:L101)</f>
        <v>26200</v>
      </c>
      <c r="N101" s="61">
        <f>'[1] PROPOSTA - 2ª VERSÃO - PODER '!$O$438+'[1] PROPOSTA - 2ª VERSÃO - PODER '!$O$445</f>
        <v>280000</v>
      </c>
      <c r="O101" s="61">
        <v>0</v>
      </c>
      <c r="P101" s="61">
        <f>'[1] PROPOSTA - 2ª VERSÃO - PODER '!$R$441</f>
        <v>607804</v>
      </c>
      <c r="Q101" s="50">
        <f t="shared" ref="Q101:Q107" si="152">SUM(N101:P101)</f>
        <v>887804</v>
      </c>
      <c r="R101" s="48">
        <v>0</v>
      </c>
      <c r="S101" s="50">
        <f t="shared" ref="S101:S107" si="153">R101</f>
        <v>0</v>
      </c>
      <c r="T101" s="50">
        <f t="shared" ref="T101:T107" si="154">C101+H101</f>
        <v>0</v>
      </c>
      <c r="U101" s="50">
        <f t="shared" ref="U101:U107" si="155">I101+N101+R101</f>
        <v>280000</v>
      </c>
      <c r="V101" s="50">
        <f t="shared" ref="V101:V107" si="156">J101</f>
        <v>0</v>
      </c>
      <c r="W101" s="50">
        <f t="shared" ref="W101:W107" si="157">D101+K101+O101</f>
        <v>0</v>
      </c>
      <c r="X101" s="50">
        <f t="shared" ref="X101:X107" si="158">L101+P101</f>
        <v>634004</v>
      </c>
      <c r="Y101" s="50">
        <f t="shared" ref="Y101:Y107" si="159">E101</f>
        <v>0</v>
      </c>
      <c r="Z101" s="50">
        <f t="shared" ref="Z101:Z107" si="160">F101</f>
        <v>0</v>
      </c>
      <c r="AA101" s="51">
        <f t="shared" ref="AA101:AA107" si="161">SUM(T101:Z101)</f>
        <v>914004</v>
      </c>
      <c r="AB101" s="52"/>
    </row>
    <row r="102" spans="1:28" s="57" customFormat="1" ht="45" customHeight="1" x14ac:dyDescent="0.35">
      <c r="A102" s="64" t="s">
        <v>29</v>
      </c>
      <c r="B102" s="63" t="s">
        <v>92</v>
      </c>
      <c r="C102" s="61">
        <v>0</v>
      </c>
      <c r="D102" s="61">
        <v>0</v>
      </c>
      <c r="E102" s="61">
        <v>0</v>
      </c>
      <c r="F102" s="61">
        <v>0</v>
      </c>
      <c r="G102" s="49">
        <f>SUM(C102:F102)</f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f>'[1] PROPOSTA - 2ª VERSÃO - PODER '!$R$450+'[1] PROPOSTA - 2ª VERSÃO - PODER '!$R$451+'[1] PROPOSTA - 2ª VERSÃO - PODER '!$R$457</f>
        <v>180922</v>
      </c>
      <c r="M102" s="50">
        <f t="shared" si="151"/>
        <v>180922</v>
      </c>
      <c r="N102" s="61">
        <v>0</v>
      </c>
      <c r="O102" s="61">
        <v>0</v>
      </c>
      <c r="P102" s="61">
        <v>0</v>
      </c>
      <c r="Q102" s="50">
        <f t="shared" si="152"/>
        <v>0</v>
      </c>
      <c r="R102" s="48">
        <v>0</v>
      </c>
      <c r="S102" s="50">
        <f t="shared" si="153"/>
        <v>0</v>
      </c>
      <c r="T102" s="50">
        <f t="shared" si="154"/>
        <v>0</v>
      </c>
      <c r="U102" s="50">
        <f t="shared" si="155"/>
        <v>0</v>
      </c>
      <c r="V102" s="50">
        <f t="shared" si="156"/>
        <v>0</v>
      </c>
      <c r="W102" s="50">
        <f t="shared" si="157"/>
        <v>0</v>
      </c>
      <c r="X102" s="50">
        <f t="shared" si="158"/>
        <v>180922</v>
      </c>
      <c r="Y102" s="50">
        <f t="shared" si="159"/>
        <v>0</v>
      </c>
      <c r="Z102" s="50">
        <f t="shared" si="160"/>
        <v>0</v>
      </c>
      <c r="AA102" s="51">
        <f t="shared" si="161"/>
        <v>180922</v>
      </c>
      <c r="AB102" s="52"/>
    </row>
    <row r="103" spans="1:28" s="57" customFormat="1" ht="57" customHeight="1" x14ac:dyDescent="0.35">
      <c r="A103" s="64" t="s">
        <v>30</v>
      </c>
      <c r="B103" s="63" t="s">
        <v>93</v>
      </c>
      <c r="C103" s="61">
        <v>0</v>
      </c>
      <c r="D103" s="61">
        <v>0</v>
      </c>
      <c r="E103" s="61">
        <v>0</v>
      </c>
      <c r="F103" s="61">
        <v>0</v>
      </c>
      <c r="G103" s="49">
        <f t="shared" si="150"/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f>'[1] PROPOSTA - 2ª VERSÃO - PODER '!$R$651+'[1] PROPOSTA - 2ª VERSÃO - PODER '!$R$675+'[1] PROPOSTA - 2ª VERSÃO - PODER '!$R$678+'[1] PROPOSTA - 2ª VERSÃO - PODER '!$R$700</f>
        <v>2040840</v>
      </c>
      <c r="M103" s="50">
        <f t="shared" si="151"/>
        <v>2040840</v>
      </c>
      <c r="N103" s="61">
        <f>'[1] PROPOSTA - 2ª VERSÃO - PODER '!$O$705</f>
        <v>30000</v>
      </c>
      <c r="O103" s="61">
        <v>0</v>
      </c>
      <c r="P103" s="61">
        <v>0</v>
      </c>
      <c r="Q103" s="50">
        <f t="shared" si="152"/>
        <v>30000</v>
      </c>
      <c r="R103" s="48">
        <v>0</v>
      </c>
      <c r="S103" s="50">
        <f t="shared" si="153"/>
        <v>0</v>
      </c>
      <c r="T103" s="50">
        <f t="shared" si="154"/>
        <v>0</v>
      </c>
      <c r="U103" s="50">
        <f t="shared" si="155"/>
        <v>30000</v>
      </c>
      <c r="V103" s="50">
        <f t="shared" si="156"/>
        <v>0</v>
      </c>
      <c r="W103" s="50">
        <f t="shared" si="157"/>
        <v>0</v>
      </c>
      <c r="X103" s="50">
        <f t="shared" si="158"/>
        <v>2040840</v>
      </c>
      <c r="Y103" s="50">
        <f t="shared" si="159"/>
        <v>0</v>
      </c>
      <c r="Z103" s="50">
        <f t="shared" si="160"/>
        <v>0</v>
      </c>
      <c r="AA103" s="51">
        <f t="shared" si="161"/>
        <v>2070840</v>
      </c>
      <c r="AB103" s="52"/>
    </row>
    <row r="104" spans="1:28" s="57" customFormat="1" ht="69" customHeight="1" x14ac:dyDescent="0.35">
      <c r="A104" s="64" t="s">
        <v>32</v>
      </c>
      <c r="B104" s="63" t="s">
        <v>94</v>
      </c>
      <c r="C104" s="61">
        <v>0</v>
      </c>
      <c r="D104" s="61">
        <v>0</v>
      </c>
      <c r="E104" s="61">
        <v>0</v>
      </c>
      <c r="F104" s="61">
        <v>0</v>
      </c>
      <c r="G104" s="49">
        <f t="shared" si="150"/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f>'[1] PROPOSTA - 2ª VERSÃO - PODER '!$R$747+'[1] PROPOSTA - 2ª VERSÃO - PODER '!$R$758+'[1] PROPOSTA - 2ª VERSÃO - PODER '!$R$761</f>
        <v>1583500</v>
      </c>
      <c r="M104" s="50">
        <f t="shared" si="151"/>
        <v>1583500</v>
      </c>
      <c r="N104" s="61">
        <f>'[1] PROPOSTA - 2ª VERSÃO - PODER '!$O$765</f>
        <v>10000</v>
      </c>
      <c r="O104" s="61">
        <v>0</v>
      </c>
      <c r="P104" s="61">
        <v>0</v>
      </c>
      <c r="Q104" s="50">
        <f t="shared" si="152"/>
        <v>10000</v>
      </c>
      <c r="R104" s="48">
        <v>0</v>
      </c>
      <c r="S104" s="50">
        <f t="shared" si="153"/>
        <v>0</v>
      </c>
      <c r="T104" s="50">
        <f t="shared" si="154"/>
        <v>0</v>
      </c>
      <c r="U104" s="50">
        <f t="shared" si="155"/>
        <v>10000</v>
      </c>
      <c r="V104" s="50">
        <f t="shared" si="156"/>
        <v>0</v>
      </c>
      <c r="W104" s="50">
        <f t="shared" si="157"/>
        <v>0</v>
      </c>
      <c r="X104" s="50">
        <f t="shared" si="158"/>
        <v>1583500</v>
      </c>
      <c r="Y104" s="50">
        <f t="shared" si="159"/>
        <v>0</v>
      </c>
      <c r="Z104" s="50">
        <f t="shared" si="160"/>
        <v>0</v>
      </c>
      <c r="AA104" s="51">
        <f t="shared" si="161"/>
        <v>1593500</v>
      </c>
      <c r="AB104" s="52"/>
    </row>
    <row r="105" spans="1:28" s="57" customFormat="1" ht="45" customHeight="1" x14ac:dyDescent="0.35">
      <c r="A105" s="64" t="s">
        <v>33</v>
      </c>
      <c r="B105" s="63" t="s">
        <v>95</v>
      </c>
      <c r="C105" s="61">
        <v>0</v>
      </c>
      <c r="D105" s="61">
        <v>0</v>
      </c>
      <c r="E105" s="61">
        <v>0</v>
      </c>
      <c r="F105" s="61">
        <v>0</v>
      </c>
      <c r="G105" s="49">
        <f t="shared" si="150"/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f>'[1] PROPOSTA - 2ª VERSÃO - PODER '!$R$771+'[1] PROPOSTA - 2ª VERSÃO - PODER '!$R$775</f>
        <v>3672815</v>
      </c>
      <c r="M105" s="50">
        <f t="shared" si="151"/>
        <v>3672815</v>
      </c>
      <c r="N105" s="61">
        <f>'[1] PROPOSTA - 2ª VERSÃO - PODER '!$O$785</f>
        <v>150000</v>
      </c>
      <c r="O105" s="61">
        <v>0</v>
      </c>
      <c r="P105" s="61">
        <v>0</v>
      </c>
      <c r="Q105" s="50">
        <f t="shared" si="152"/>
        <v>150000</v>
      </c>
      <c r="R105" s="48">
        <v>0</v>
      </c>
      <c r="S105" s="50">
        <f t="shared" si="153"/>
        <v>0</v>
      </c>
      <c r="T105" s="50">
        <f t="shared" si="154"/>
        <v>0</v>
      </c>
      <c r="U105" s="50">
        <f t="shared" si="155"/>
        <v>150000</v>
      </c>
      <c r="V105" s="50">
        <f t="shared" si="156"/>
        <v>0</v>
      </c>
      <c r="W105" s="50">
        <f t="shared" si="157"/>
        <v>0</v>
      </c>
      <c r="X105" s="50">
        <f t="shared" si="158"/>
        <v>3672815</v>
      </c>
      <c r="Y105" s="50">
        <f t="shared" si="159"/>
        <v>0</v>
      </c>
      <c r="Z105" s="50">
        <f t="shared" si="160"/>
        <v>0</v>
      </c>
      <c r="AA105" s="51">
        <f t="shared" si="161"/>
        <v>3822815</v>
      </c>
      <c r="AB105" s="52"/>
    </row>
    <row r="106" spans="1:28" s="57" customFormat="1" ht="69" customHeight="1" x14ac:dyDescent="0.35">
      <c r="A106" s="64" t="s">
        <v>35</v>
      </c>
      <c r="B106" s="63" t="s">
        <v>96</v>
      </c>
      <c r="C106" s="61">
        <v>0</v>
      </c>
      <c r="D106" s="61">
        <v>0</v>
      </c>
      <c r="E106" s="61">
        <v>0</v>
      </c>
      <c r="F106" s="61">
        <v>0</v>
      </c>
      <c r="G106" s="49">
        <f t="shared" si="150"/>
        <v>0</v>
      </c>
      <c r="H106" s="61">
        <v>0</v>
      </c>
      <c r="I106" s="61">
        <f>'[1] PROPOSTA - 2ª VERSÃO - PODER '!$O$871</f>
        <v>294968</v>
      </c>
      <c r="J106" s="61">
        <v>0</v>
      </c>
      <c r="K106" s="61">
        <v>0</v>
      </c>
      <c r="L106" s="61">
        <f>'[1] PROPOSTA - 2ª VERSÃO - PODER '!$R$853+'[1] PROPOSTA - 2ª VERSÃO - PODER '!$R$854+'[1] PROPOSTA - 2ª VERSÃO - PODER '!$R$859+'[1] PROPOSTA - 2ª VERSÃO - PODER '!$R$861+'[1] PROPOSTA - 2ª VERSÃO - PODER '!$R$871</f>
        <v>2573784</v>
      </c>
      <c r="M106" s="50">
        <f t="shared" si="151"/>
        <v>2868752</v>
      </c>
      <c r="N106" s="61">
        <f>'[1] PROPOSTA - 2ª VERSÃO - PODER '!$O$889</f>
        <v>80000</v>
      </c>
      <c r="O106" s="61">
        <v>0</v>
      </c>
      <c r="P106" s="61">
        <v>0</v>
      </c>
      <c r="Q106" s="50">
        <f t="shared" si="152"/>
        <v>80000</v>
      </c>
      <c r="R106" s="48">
        <v>0</v>
      </c>
      <c r="S106" s="50">
        <f t="shared" si="153"/>
        <v>0</v>
      </c>
      <c r="T106" s="50">
        <f t="shared" si="154"/>
        <v>0</v>
      </c>
      <c r="U106" s="50">
        <f t="shared" si="155"/>
        <v>374968</v>
      </c>
      <c r="V106" s="50">
        <f t="shared" si="156"/>
        <v>0</v>
      </c>
      <c r="W106" s="50">
        <f t="shared" si="157"/>
        <v>0</v>
      </c>
      <c r="X106" s="50">
        <f t="shared" si="158"/>
        <v>2573784</v>
      </c>
      <c r="Y106" s="50">
        <f t="shared" si="159"/>
        <v>0</v>
      </c>
      <c r="Z106" s="50">
        <f t="shared" si="160"/>
        <v>0</v>
      </c>
      <c r="AA106" s="51">
        <f t="shared" si="161"/>
        <v>2948752</v>
      </c>
      <c r="AB106" s="52"/>
    </row>
    <row r="107" spans="1:28" s="57" customFormat="1" ht="45" customHeight="1" x14ac:dyDescent="0.35">
      <c r="A107" s="88" t="s">
        <v>88</v>
      </c>
      <c r="B107" s="89" t="s">
        <v>97</v>
      </c>
      <c r="C107" s="70">
        <v>0</v>
      </c>
      <c r="D107" s="70">
        <v>0</v>
      </c>
      <c r="E107" s="70">
        <v>0</v>
      </c>
      <c r="F107" s="70">
        <v>0</v>
      </c>
      <c r="G107" s="69">
        <f>SUM(C107:F107)</f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69">
        <f t="shared" si="151"/>
        <v>0</v>
      </c>
      <c r="N107" s="70">
        <f>'[1] PROPOSTA - 2ª VERSÃO - PODER '!$O$920</f>
        <v>10000</v>
      </c>
      <c r="O107" s="70">
        <v>0</v>
      </c>
      <c r="P107" s="70">
        <v>0</v>
      </c>
      <c r="Q107" s="50">
        <f t="shared" si="152"/>
        <v>10000</v>
      </c>
      <c r="R107" s="70">
        <v>0</v>
      </c>
      <c r="S107" s="50">
        <f t="shared" si="153"/>
        <v>0</v>
      </c>
      <c r="T107" s="50">
        <f t="shared" si="154"/>
        <v>0</v>
      </c>
      <c r="U107" s="50">
        <f t="shared" si="155"/>
        <v>10000</v>
      </c>
      <c r="V107" s="50">
        <f t="shared" si="156"/>
        <v>0</v>
      </c>
      <c r="W107" s="50">
        <f t="shared" si="157"/>
        <v>0</v>
      </c>
      <c r="X107" s="50">
        <f t="shared" si="158"/>
        <v>0</v>
      </c>
      <c r="Y107" s="50">
        <f t="shared" si="159"/>
        <v>0</v>
      </c>
      <c r="Z107" s="50">
        <f t="shared" si="160"/>
        <v>0</v>
      </c>
      <c r="AA107" s="51">
        <f t="shared" si="161"/>
        <v>10000</v>
      </c>
      <c r="AB107" s="52"/>
    </row>
    <row r="108" spans="1:28" s="56" customFormat="1" ht="33" customHeight="1" x14ac:dyDescent="0.25">
      <c r="A108" s="151" t="s">
        <v>28</v>
      </c>
      <c r="B108" s="152"/>
      <c r="C108" s="90">
        <f>SUM(C109:C114)</f>
        <v>0</v>
      </c>
      <c r="D108" s="90">
        <f t="shared" ref="D108:AA108" si="162">SUM(D109:D114)</f>
        <v>0</v>
      </c>
      <c r="E108" s="90">
        <f t="shared" si="162"/>
        <v>0</v>
      </c>
      <c r="F108" s="90">
        <f t="shared" si="162"/>
        <v>0</v>
      </c>
      <c r="G108" s="90">
        <f t="shared" si="162"/>
        <v>0</v>
      </c>
      <c r="H108" s="90">
        <f t="shared" si="162"/>
        <v>0</v>
      </c>
      <c r="I108" s="90">
        <f t="shared" si="162"/>
        <v>0</v>
      </c>
      <c r="J108" s="90">
        <f t="shared" si="162"/>
        <v>0</v>
      </c>
      <c r="K108" s="90">
        <f t="shared" si="162"/>
        <v>6476846</v>
      </c>
      <c r="L108" s="90">
        <f t="shared" si="162"/>
        <v>16237852</v>
      </c>
      <c r="M108" s="90">
        <f t="shared" si="162"/>
        <v>22714698</v>
      </c>
      <c r="N108" s="90">
        <f t="shared" si="162"/>
        <v>20000</v>
      </c>
      <c r="O108" s="90">
        <f t="shared" si="162"/>
        <v>0</v>
      </c>
      <c r="P108" s="90">
        <f t="shared" si="162"/>
        <v>21244</v>
      </c>
      <c r="Q108" s="90">
        <f t="shared" si="162"/>
        <v>41244</v>
      </c>
      <c r="R108" s="90">
        <f t="shared" si="162"/>
        <v>0</v>
      </c>
      <c r="S108" s="90">
        <f t="shared" si="162"/>
        <v>0</v>
      </c>
      <c r="T108" s="90">
        <f t="shared" si="162"/>
        <v>0</v>
      </c>
      <c r="U108" s="90">
        <f t="shared" si="162"/>
        <v>20000</v>
      </c>
      <c r="V108" s="90">
        <f t="shared" si="162"/>
        <v>0</v>
      </c>
      <c r="W108" s="90">
        <f t="shared" si="162"/>
        <v>6476846</v>
      </c>
      <c r="X108" s="90">
        <f t="shared" si="162"/>
        <v>16259096</v>
      </c>
      <c r="Y108" s="90">
        <f t="shared" si="162"/>
        <v>0</v>
      </c>
      <c r="Z108" s="90">
        <f t="shared" si="162"/>
        <v>0</v>
      </c>
      <c r="AA108" s="91">
        <f t="shared" si="162"/>
        <v>22755942</v>
      </c>
    </row>
    <row r="109" spans="1:28" s="57" customFormat="1" ht="33" customHeight="1" x14ac:dyDescent="0.35">
      <c r="A109" s="129" t="s">
        <v>25</v>
      </c>
      <c r="B109" s="130" t="s">
        <v>103</v>
      </c>
      <c r="C109" s="131">
        <v>0</v>
      </c>
      <c r="D109" s="131">
        <v>0</v>
      </c>
      <c r="E109" s="131">
        <v>0</v>
      </c>
      <c r="F109" s="131">
        <v>0</v>
      </c>
      <c r="G109" s="132">
        <f>SUM(C109:F109)</f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f>'[1] PROPOSTA - 2ª VERSÃO - PODER '!$R$1576+'[1] PROPOSTA - 2ª VERSÃO - PODER '!$R$1586</f>
        <v>175000</v>
      </c>
      <c r="M109" s="132">
        <f>SUM(H109:L109)</f>
        <v>175000</v>
      </c>
      <c r="N109" s="131">
        <f>'[1] PROPOSTA - 2ª VERSÃO - PODER '!$O$1600</f>
        <v>20000</v>
      </c>
      <c r="O109" s="131">
        <v>0</v>
      </c>
      <c r="P109" s="131">
        <v>0</v>
      </c>
      <c r="Q109" s="132">
        <f t="shared" ref="Q109:Q114" si="163">SUM(N109:P109)</f>
        <v>20000</v>
      </c>
      <c r="R109" s="131">
        <v>0</v>
      </c>
      <c r="S109" s="132">
        <f>R109</f>
        <v>0</v>
      </c>
      <c r="T109" s="132">
        <f>C109+H109</f>
        <v>0</v>
      </c>
      <c r="U109" s="132">
        <f>I109+N109+R109</f>
        <v>20000</v>
      </c>
      <c r="V109" s="132">
        <f>J109</f>
        <v>0</v>
      </c>
      <c r="W109" s="132">
        <f>D109+K109+O109</f>
        <v>0</v>
      </c>
      <c r="X109" s="132">
        <f>L109+P109</f>
        <v>175000</v>
      </c>
      <c r="Y109" s="132">
        <f>E109</f>
        <v>0</v>
      </c>
      <c r="Z109" s="132">
        <f>F109</f>
        <v>0</v>
      </c>
      <c r="AA109" s="133">
        <f>SUM(T109:Z109)</f>
        <v>195000</v>
      </c>
      <c r="AB109" s="52"/>
    </row>
    <row r="110" spans="1:28" s="57" customFormat="1" ht="57" customHeight="1" x14ac:dyDescent="0.35">
      <c r="A110" s="46" t="s">
        <v>29</v>
      </c>
      <c r="B110" s="47" t="s">
        <v>101</v>
      </c>
      <c r="C110" s="48">
        <v>0</v>
      </c>
      <c r="D110" s="48">
        <v>0</v>
      </c>
      <c r="E110" s="48">
        <v>0</v>
      </c>
      <c r="F110" s="48">
        <v>0</v>
      </c>
      <c r="G110" s="50">
        <f>SUM(C110:F110)</f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f>'[1] PROPOSTA - 2ª VERSÃO - PODER '!$R$1225+'[1] PROPOSTA - 2ª VERSÃO - PODER '!$R$1226+'[1] PROPOSTA - 2ª VERSÃO - PODER '!$R$1233+'[1] PROPOSTA - 2ª VERSÃO - PODER '!$R$1234+'[1] PROPOSTA - 2ª VERSÃO - PODER '!$R$1235+'[1] PROPOSTA - 2ª VERSÃO - PODER '!$R$1239</f>
        <v>236450</v>
      </c>
      <c r="M110" s="50">
        <f>SUM(H110:L110)</f>
        <v>236450</v>
      </c>
      <c r="N110" s="48">
        <v>0</v>
      </c>
      <c r="O110" s="48">
        <v>0</v>
      </c>
      <c r="P110" s="48">
        <f>'[1] PROPOSTA - 2ª VERSÃO - PODER '!$R$1242</f>
        <v>21244</v>
      </c>
      <c r="Q110" s="50">
        <f t="shared" si="163"/>
        <v>21244</v>
      </c>
      <c r="R110" s="48">
        <v>0</v>
      </c>
      <c r="S110" s="50">
        <f>R110</f>
        <v>0</v>
      </c>
      <c r="T110" s="50">
        <f>C110+H110</f>
        <v>0</v>
      </c>
      <c r="U110" s="50">
        <f>I110+N110+R110</f>
        <v>0</v>
      </c>
      <c r="V110" s="50">
        <f>J110</f>
        <v>0</v>
      </c>
      <c r="W110" s="50">
        <f>D110+K110+O110</f>
        <v>0</v>
      </c>
      <c r="X110" s="50">
        <f>L110+P110</f>
        <v>257694</v>
      </c>
      <c r="Y110" s="50">
        <f>E110</f>
        <v>0</v>
      </c>
      <c r="Z110" s="50">
        <f>F110</f>
        <v>0</v>
      </c>
      <c r="AA110" s="51">
        <f>SUM(T110:Z110)</f>
        <v>257694</v>
      </c>
      <c r="AB110" s="52"/>
    </row>
    <row r="111" spans="1:28" s="57" customFormat="1" ht="57" customHeight="1" x14ac:dyDescent="0.35">
      <c r="A111" s="46" t="s">
        <v>30</v>
      </c>
      <c r="B111" s="63" t="s">
        <v>98</v>
      </c>
      <c r="C111" s="61">
        <v>0</v>
      </c>
      <c r="D111" s="61">
        <v>0</v>
      </c>
      <c r="E111" s="61">
        <v>0</v>
      </c>
      <c r="F111" s="61">
        <v>0</v>
      </c>
      <c r="G111" s="49">
        <f>SUM(C111:F111)</f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f>'[1] PROPOSTA - 2ª VERSÃO - PODER '!$R$957</f>
        <v>1967135</v>
      </c>
      <c r="M111" s="50">
        <f t="shared" ref="M111:M114" si="164">SUM(H111:L111)</f>
        <v>1967135</v>
      </c>
      <c r="N111" s="61">
        <v>0</v>
      </c>
      <c r="O111" s="61">
        <v>0</v>
      </c>
      <c r="P111" s="61">
        <v>0</v>
      </c>
      <c r="Q111" s="50">
        <f t="shared" si="163"/>
        <v>0</v>
      </c>
      <c r="R111" s="61">
        <v>0</v>
      </c>
      <c r="S111" s="50">
        <f t="shared" ref="S111:S114" si="165">R111</f>
        <v>0</v>
      </c>
      <c r="T111" s="50">
        <f t="shared" ref="T111:T114" si="166">C111+H111</f>
        <v>0</v>
      </c>
      <c r="U111" s="50">
        <f t="shared" ref="U111:U114" si="167">I111+N111+R111</f>
        <v>0</v>
      </c>
      <c r="V111" s="50">
        <f t="shared" ref="V111:V114" si="168">J111</f>
        <v>0</v>
      </c>
      <c r="W111" s="50">
        <f t="shared" ref="W111:W114" si="169">D111+K111+O111</f>
        <v>0</v>
      </c>
      <c r="X111" s="50">
        <f t="shared" ref="X111:X114" si="170">L111+P111</f>
        <v>1967135</v>
      </c>
      <c r="Y111" s="50">
        <f t="shared" ref="Y111:Y114" si="171">E111</f>
        <v>0</v>
      </c>
      <c r="Z111" s="50">
        <f t="shared" ref="Z111:Z114" si="172">F111</f>
        <v>0</v>
      </c>
      <c r="AA111" s="51">
        <f t="shared" ref="AA111:AA114" si="173">SUM(T111:Z111)</f>
        <v>1967135</v>
      </c>
      <c r="AB111" s="52"/>
    </row>
    <row r="112" spans="1:28" s="57" customFormat="1" ht="45" customHeight="1" x14ac:dyDescent="0.35">
      <c r="A112" s="46" t="s">
        <v>32</v>
      </c>
      <c r="B112" s="63" t="s">
        <v>99</v>
      </c>
      <c r="C112" s="61">
        <v>0</v>
      </c>
      <c r="D112" s="61">
        <v>0</v>
      </c>
      <c r="E112" s="61">
        <v>0</v>
      </c>
      <c r="F112" s="61">
        <v>0</v>
      </c>
      <c r="G112" s="49">
        <f>SUM(C112:F112)</f>
        <v>0</v>
      </c>
      <c r="H112" s="61">
        <v>0</v>
      </c>
      <c r="I112" s="61">
        <v>0</v>
      </c>
      <c r="J112" s="61">
        <v>0</v>
      </c>
      <c r="K112" s="61">
        <f>'[1] PROPOSTA - 2ª VERSÃO - PODER '!$Q$971</f>
        <v>6408077</v>
      </c>
      <c r="L112" s="61">
        <f>'[1] PROPOSTA - 2ª VERSÃO - PODER '!$R$971</f>
        <v>0</v>
      </c>
      <c r="M112" s="50">
        <f t="shared" si="164"/>
        <v>6408077</v>
      </c>
      <c r="N112" s="61">
        <v>0</v>
      </c>
      <c r="O112" s="61">
        <v>0</v>
      </c>
      <c r="P112" s="61">
        <v>0</v>
      </c>
      <c r="Q112" s="50">
        <f t="shared" si="163"/>
        <v>0</v>
      </c>
      <c r="R112" s="61">
        <v>0</v>
      </c>
      <c r="S112" s="50">
        <f t="shared" si="165"/>
        <v>0</v>
      </c>
      <c r="T112" s="50">
        <f t="shared" si="166"/>
        <v>0</v>
      </c>
      <c r="U112" s="50">
        <f t="shared" si="167"/>
        <v>0</v>
      </c>
      <c r="V112" s="50">
        <f t="shared" si="168"/>
        <v>0</v>
      </c>
      <c r="W112" s="50">
        <f t="shared" si="169"/>
        <v>6408077</v>
      </c>
      <c r="X112" s="50">
        <f t="shared" si="170"/>
        <v>0</v>
      </c>
      <c r="Y112" s="50">
        <f t="shared" si="171"/>
        <v>0</v>
      </c>
      <c r="Z112" s="50">
        <f t="shared" si="172"/>
        <v>0</v>
      </c>
      <c r="AA112" s="51">
        <f t="shared" si="173"/>
        <v>6408077</v>
      </c>
      <c r="AB112" s="52"/>
    </row>
    <row r="113" spans="1:30" s="57" customFormat="1" ht="69" customHeight="1" x14ac:dyDescent="0.35">
      <c r="A113" s="46" t="s">
        <v>33</v>
      </c>
      <c r="B113" s="47" t="s">
        <v>100</v>
      </c>
      <c r="C113" s="48">
        <v>0</v>
      </c>
      <c r="D113" s="48">
        <v>0</v>
      </c>
      <c r="E113" s="48">
        <v>0</v>
      </c>
      <c r="F113" s="48">
        <v>0</v>
      </c>
      <c r="G113" s="50">
        <f t="shared" ref="G113:G114" si="174">SUM(C113:F113)</f>
        <v>0</v>
      </c>
      <c r="H113" s="48">
        <v>0</v>
      </c>
      <c r="I113" s="48">
        <v>0</v>
      </c>
      <c r="J113" s="48">
        <v>0</v>
      </c>
      <c r="K113" s="61">
        <v>0</v>
      </c>
      <c r="L113" s="61">
        <f>'[1] PROPOSTA - 2ª VERSÃO - PODER '!$R$1153+'[1] PROPOSTA - 2ª VERSÃO - PODER '!$R$1158</f>
        <v>381760</v>
      </c>
      <c r="M113" s="50">
        <f t="shared" si="164"/>
        <v>381760</v>
      </c>
      <c r="N113" s="48">
        <v>0</v>
      </c>
      <c r="O113" s="48">
        <v>0</v>
      </c>
      <c r="P113" s="48">
        <v>0</v>
      </c>
      <c r="Q113" s="50">
        <f t="shared" si="163"/>
        <v>0</v>
      </c>
      <c r="R113" s="48">
        <v>0</v>
      </c>
      <c r="S113" s="50">
        <f t="shared" si="165"/>
        <v>0</v>
      </c>
      <c r="T113" s="50">
        <f t="shared" si="166"/>
        <v>0</v>
      </c>
      <c r="U113" s="50">
        <f t="shared" si="167"/>
        <v>0</v>
      </c>
      <c r="V113" s="50">
        <f t="shared" si="168"/>
        <v>0</v>
      </c>
      <c r="W113" s="50">
        <f t="shared" si="169"/>
        <v>0</v>
      </c>
      <c r="X113" s="50">
        <f t="shared" si="170"/>
        <v>381760</v>
      </c>
      <c r="Y113" s="50">
        <f t="shared" si="171"/>
        <v>0</v>
      </c>
      <c r="Z113" s="50">
        <f t="shared" si="172"/>
        <v>0</v>
      </c>
      <c r="AA113" s="51">
        <f t="shared" si="173"/>
        <v>381760</v>
      </c>
      <c r="AB113" s="52"/>
    </row>
    <row r="114" spans="1:30" s="57" customFormat="1" ht="57" customHeight="1" thickBot="1" x14ac:dyDescent="0.4">
      <c r="A114" s="94" t="s">
        <v>35</v>
      </c>
      <c r="B114" s="95" t="s">
        <v>102</v>
      </c>
      <c r="C114" s="96">
        <v>0</v>
      </c>
      <c r="D114" s="96">
        <v>0</v>
      </c>
      <c r="E114" s="96">
        <v>0</v>
      </c>
      <c r="F114" s="96">
        <v>0</v>
      </c>
      <c r="G114" s="97">
        <f t="shared" si="174"/>
        <v>0</v>
      </c>
      <c r="H114" s="96">
        <v>0</v>
      </c>
      <c r="I114" s="96">
        <v>0</v>
      </c>
      <c r="J114" s="96">
        <v>0</v>
      </c>
      <c r="K114" s="96">
        <f>'[1] PROPOSTA - 2ª VERSÃO - PODER '!$Q$1547</f>
        <v>68769</v>
      </c>
      <c r="L114" s="96">
        <f>'[1] PROPOSTA - 2ª VERSÃO - PODER '!$R$1451+'[1] PROPOSTA - 2ª VERSÃO - PODER '!$R$1454+'[1] PROPOSTA - 2ª VERSÃO - PODER '!$R$1491+'[1] PROPOSTA - 2ª VERSÃO - PODER '!$R$1504+'[1] PROPOSTA - 2ª VERSÃO - PODER '!$R$1512+'[1] PROPOSTA - 2ª VERSÃO - PODER '!$R$1547</f>
        <v>13477507</v>
      </c>
      <c r="M114" s="98">
        <f t="shared" si="164"/>
        <v>13546276</v>
      </c>
      <c r="N114" s="96">
        <v>0</v>
      </c>
      <c r="O114" s="96">
        <v>0</v>
      </c>
      <c r="P114" s="96">
        <v>0</v>
      </c>
      <c r="Q114" s="98">
        <f t="shared" si="163"/>
        <v>0</v>
      </c>
      <c r="R114" s="99">
        <v>0</v>
      </c>
      <c r="S114" s="98">
        <f t="shared" si="165"/>
        <v>0</v>
      </c>
      <c r="T114" s="98">
        <f t="shared" si="166"/>
        <v>0</v>
      </c>
      <c r="U114" s="98">
        <f t="shared" si="167"/>
        <v>0</v>
      </c>
      <c r="V114" s="98">
        <f t="shared" si="168"/>
        <v>0</v>
      </c>
      <c r="W114" s="98">
        <f t="shared" si="169"/>
        <v>68769</v>
      </c>
      <c r="X114" s="98">
        <f t="shared" si="170"/>
        <v>13477507</v>
      </c>
      <c r="Y114" s="98">
        <f t="shared" si="171"/>
        <v>0</v>
      </c>
      <c r="Z114" s="98">
        <f t="shared" si="172"/>
        <v>0</v>
      </c>
      <c r="AA114" s="100">
        <f t="shared" si="173"/>
        <v>13546276</v>
      </c>
      <c r="AB114" s="52"/>
    </row>
    <row r="115" spans="1:30" s="32" customFormat="1" ht="6.75" customHeight="1" thickTop="1" thickBot="1" x14ac:dyDescent="0.4">
      <c r="A115" s="138"/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7"/>
      <c r="AB115" s="30"/>
      <c r="AC115" s="31"/>
      <c r="AD115" s="31"/>
    </row>
    <row r="116" spans="1:30" s="104" customFormat="1" ht="39" customHeight="1" thickTop="1" thickBot="1" x14ac:dyDescent="0.3">
      <c r="A116" s="141" t="s">
        <v>104</v>
      </c>
      <c r="B116" s="142"/>
      <c r="C116" s="101">
        <f>SUM(C117:C119)</f>
        <v>905235061</v>
      </c>
      <c r="D116" s="101">
        <f t="shared" ref="D116:AA116" si="175">SUM(D117:D119)</f>
        <v>4254000</v>
      </c>
      <c r="E116" s="101">
        <f t="shared" si="175"/>
        <v>0</v>
      </c>
      <c r="F116" s="101">
        <f t="shared" si="175"/>
        <v>0</v>
      </c>
      <c r="G116" s="101">
        <f t="shared" si="175"/>
        <v>909489061</v>
      </c>
      <c r="H116" s="101">
        <f t="shared" si="175"/>
        <v>93340464</v>
      </c>
      <c r="I116" s="101">
        <f t="shared" ref="I116" si="176">SUM(I117:I119)</f>
        <v>2810588</v>
      </c>
      <c r="J116" s="101">
        <f t="shared" si="175"/>
        <v>70000</v>
      </c>
      <c r="K116" s="101">
        <f t="shared" si="175"/>
        <v>7475350</v>
      </c>
      <c r="L116" s="101">
        <f t="shared" si="175"/>
        <v>147901997</v>
      </c>
      <c r="M116" s="101">
        <f t="shared" si="175"/>
        <v>251598399</v>
      </c>
      <c r="N116" s="101">
        <f t="shared" si="175"/>
        <v>6568739</v>
      </c>
      <c r="O116" s="101">
        <f t="shared" si="175"/>
        <v>300000</v>
      </c>
      <c r="P116" s="101">
        <f t="shared" si="175"/>
        <v>842419</v>
      </c>
      <c r="Q116" s="101">
        <f t="shared" si="175"/>
        <v>7711158</v>
      </c>
      <c r="R116" s="101">
        <f t="shared" si="175"/>
        <v>620673</v>
      </c>
      <c r="S116" s="101">
        <f t="shared" si="175"/>
        <v>620673</v>
      </c>
      <c r="T116" s="101">
        <f t="shared" si="175"/>
        <v>998575525</v>
      </c>
      <c r="U116" s="101">
        <f t="shared" si="175"/>
        <v>10000000</v>
      </c>
      <c r="V116" s="101">
        <f t="shared" si="175"/>
        <v>70000</v>
      </c>
      <c r="W116" s="101">
        <f t="shared" si="175"/>
        <v>12029350</v>
      </c>
      <c r="X116" s="101">
        <f t="shared" si="175"/>
        <v>148744416</v>
      </c>
      <c r="Y116" s="101">
        <f t="shared" si="175"/>
        <v>0</v>
      </c>
      <c r="Z116" s="101">
        <f t="shared" si="175"/>
        <v>0</v>
      </c>
      <c r="AA116" s="102">
        <f t="shared" si="175"/>
        <v>1169419291</v>
      </c>
      <c r="AB116" s="103"/>
    </row>
    <row r="117" spans="1:30" s="104" customFormat="1" ht="24" customHeight="1" x14ac:dyDescent="0.25">
      <c r="A117" s="143" t="s">
        <v>20</v>
      </c>
      <c r="B117" s="144"/>
      <c r="C117" s="105">
        <f t="shared" ref="C117:AA117" si="177">C13</f>
        <v>643497552</v>
      </c>
      <c r="D117" s="105">
        <f t="shared" si="177"/>
        <v>2150000</v>
      </c>
      <c r="E117" s="105">
        <f t="shared" si="177"/>
        <v>0</v>
      </c>
      <c r="F117" s="105">
        <f t="shared" si="177"/>
        <v>0</v>
      </c>
      <c r="G117" s="105">
        <f t="shared" si="177"/>
        <v>645647552</v>
      </c>
      <c r="H117" s="105">
        <f t="shared" si="177"/>
        <v>65504459</v>
      </c>
      <c r="I117" s="105">
        <f t="shared" si="177"/>
        <v>2515620</v>
      </c>
      <c r="J117" s="105">
        <f t="shared" si="177"/>
        <v>0</v>
      </c>
      <c r="K117" s="105">
        <f t="shared" si="177"/>
        <v>898504</v>
      </c>
      <c r="L117" s="105">
        <f t="shared" si="177"/>
        <v>105671604</v>
      </c>
      <c r="M117" s="105">
        <f t="shared" si="177"/>
        <v>174590187</v>
      </c>
      <c r="N117" s="105">
        <f t="shared" si="177"/>
        <v>5348739</v>
      </c>
      <c r="O117" s="105">
        <f t="shared" si="177"/>
        <v>300000</v>
      </c>
      <c r="P117" s="105">
        <f t="shared" si="177"/>
        <v>213371</v>
      </c>
      <c r="Q117" s="105">
        <f t="shared" si="177"/>
        <v>5862110</v>
      </c>
      <c r="R117" s="105">
        <f t="shared" si="177"/>
        <v>620673</v>
      </c>
      <c r="S117" s="105">
        <f t="shared" si="177"/>
        <v>620673</v>
      </c>
      <c r="T117" s="105">
        <f t="shared" si="177"/>
        <v>709002011</v>
      </c>
      <c r="U117" s="105">
        <f t="shared" si="177"/>
        <v>8485032</v>
      </c>
      <c r="V117" s="105">
        <f t="shared" si="177"/>
        <v>0</v>
      </c>
      <c r="W117" s="105">
        <f t="shared" si="177"/>
        <v>3348504</v>
      </c>
      <c r="X117" s="105">
        <f t="shared" si="177"/>
        <v>105884975</v>
      </c>
      <c r="Y117" s="105">
        <f t="shared" si="177"/>
        <v>0</v>
      </c>
      <c r="Z117" s="105">
        <f t="shared" si="177"/>
        <v>0</v>
      </c>
      <c r="AA117" s="127">
        <f t="shared" si="177"/>
        <v>826720522</v>
      </c>
      <c r="AB117" s="103"/>
    </row>
    <row r="118" spans="1:30" s="104" customFormat="1" ht="24" customHeight="1" x14ac:dyDescent="0.25">
      <c r="A118" s="145" t="s">
        <v>21</v>
      </c>
      <c r="B118" s="146"/>
      <c r="C118" s="106">
        <f t="shared" ref="C118:AA118" si="178">C14</f>
        <v>87796905</v>
      </c>
      <c r="D118" s="106">
        <f t="shared" si="178"/>
        <v>400000</v>
      </c>
      <c r="E118" s="106">
        <f t="shared" si="178"/>
        <v>0</v>
      </c>
      <c r="F118" s="106">
        <f t="shared" si="178"/>
        <v>0</v>
      </c>
      <c r="G118" s="106">
        <f t="shared" si="178"/>
        <v>88196905</v>
      </c>
      <c r="H118" s="106">
        <f t="shared" si="178"/>
        <v>6504880</v>
      </c>
      <c r="I118" s="106">
        <f t="shared" si="178"/>
        <v>0</v>
      </c>
      <c r="J118" s="106">
        <f t="shared" si="178"/>
        <v>0</v>
      </c>
      <c r="K118" s="106">
        <f t="shared" si="178"/>
        <v>100000</v>
      </c>
      <c r="L118" s="106">
        <f t="shared" si="178"/>
        <v>12660970</v>
      </c>
      <c r="M118" s="106">
        <f t="shared" si="178"/>
        <v>19265850</v>
      </c>
      <c r="N118" s="106">
        <f t="shared" si="178"/>
        <v>610000</v>
      </c>
      <c r="O118" s="106">
        <f t="shared" si="178"/>
        <v>0</v>
      </c>
      <c r="P118" s="106">
        <f t="shared" si="178"/>
        <v>0</v>
      </c>
      <c r="Q118" s="106">
        <f t="shared" si="178"/>
        <v>610000</v>
      </c>
      <c r="R118" s="106">
        <f t="shared" si="178"/>
        <v>0</v>
      </c>
      <c r="S118" s="106">
        <f t="shared" si="178"/>
        <v>0</v>
      </c>
      <c r="T118" s="106">
        <f t="shared" si="178"/>
        <v>94301785</v>
      </c>
      <c r="U118" s="106">
        <f t="shared" si="178"/>
        <v>610000</v>
      </c>
      <c r="V118" s="106">
        <f t="shared" si="178"/>
        <v>0</v>
      </c>
      <c r="W118" s="106">
        <f t="shared" si="178"/>
        <v>500000</v>
      </c>
      <c r="X118" s="106">
        <f t="shared" si="178"/>
        <v>12660970</v>
      </c>
      <c r="Y118" s="106">
        <f t="shared" si="178"/>
        <v>0</v>
      </c>
      <c r="Z118" s="106">
        <f t="shared" si="178"/>
        <v>0</v>
      </c>
      <c r="AA118" s="107">
        <f t="shared" si="178"/>
        <v>108072755</v>
      </c>
      <c r="AB118" s="103"/>
    </row>
    <row r="119" spans="1:30" s="104" customFormat="1" ht="24" customHeight="1" thickBot="1" x14ac:dyDescent="0.3">
      <c r="A119" s="147" t="s">
        <v>22</v>
      </c>
      <c r="B119" s="148"/>
      <c r="C119" s="108">
        <f t="shared" ref="C119:AA119" si="179">C15</f>
        <v>173940604</v>
      </c>
      <c r="D119" s="108">
        <f t="shared" si="179"/>
        <v>1704000</v>
      </c>
      <c r="E119" s="108">
        <f t="shared" si="179"/>
        <v>0</v>
      </c>
      <c r="F119" s="108">
        <f t="shared" si="179"/>
        <v>0</v>
      </c>
      <c r="G119" s="108">
        <f t="shared" si="179"/>
        <v>175644604</v>
      </c>
      <c r="H119" s="108">
        <f t="shared" si="179"/>
        <v>21331125</v>
      </c>
      <c r="I119" s="108">
        <f t="shared" si="179"/>
        <v>294968</v>
      </c>
      <c r="J119" s="108">
        <f t="shared" si="179"/>
        <v>70000</v>
      </c>
      <c r="K119" s="108">
        <f t="shared" si="179"/>
        <v>6476846</v>
      </c>
      <c r="L119" s="108">
        <f t="shared" si="179"/>
        <v>29569423</v>
      </c>
      <c r="M119" s="108">
        <f t="shared" si="179"/>
        <v>57742362</v>
      </c>
      <c r="N119" s="108">
        <f t="shared" si="179"/>
        <v>610000</v>
      </c>
      <c r="O119" s="108">
        <f t="shared" si="179"/>
        <v>0</v>
      </c>
      <c r="P119" s="108">
        <f t="shared" si="179"/>
        <v>629048</v>
      </c>
      <c r="Q119" s="108">
        <f t="shared" si="179"/>
        <v>1239048</v>
      </c>
      <c r="R119" s="108">
        <f t="shared" si="179"/>
        <v>0</v>
      </c>
      <c r="S119" s="108">
        <f t="shared" si="179"/>
        <v>0</v>
      </c>
      <c r="T119" s="108">
        <f t="shared" si="179"/>
        <v>195271729</v>
      </c>
      <c r="U119" s="108">
        <f t="shared" si="179"/>
        <v>904968</v>
      </c>
      <c r="V119" s="108">
        <f t="shared" si="179"/>
        <v>70000</v>
      </c>
      <c r="W119" s="108">
        <f t="shared" si="179"/>
        <v>8180846</v>
      </c>
      <c r="X119" s="108">
        <f t="shared" si="179"/>
        <v>30198471</v>
      </c>
      <c r="Y119" s="108">
        <f t="shared" si="179"/>
        <v>0</v>
      </c>
      <c r="Z119" s="108">
        <f t="shared" si="179"/>
        <v>0</v>
      </c>
      <c r="AA119" s="109">
        <f t="shared" si="179"/>
        <v>234626014</v>
      </c>
      <c r="AB119" s="103"/>
    </row>
    <row r="120" spans="1:30" s="32" customFormat="1" ht="6.75" customHeight="1" thickTop="1" thickBot="1" x14ac:dyDescent="0.4">
      <c r="A120" s="134"/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7"/>
      <c r="AB120" s="30"/>
      <c r="AC120" s="31"/>
      <c r="AD120" s="31"/>
    </row>
    <row r="121" spans="1:30" s="56" customFormat="1" ht="39" customHeight="1" thickTop="1" thickBot="1" x14ac:dyDescent="0.3">
      <c r="A121" s="157" t="s">
        <v>105</v>
      </c>
      <c r="B121" s="158"/>
      <c r="C121" s="110">
        <f>C122</f>
        <v>0</v>
      </c>
      <c r="D121" s="110">
        <f t="shared" ref="D121:AA122" si="180">D122</f>
        <v>0</v>
      </c>
      <c r="E121" s="110">
        <f t="shared" si="180"/>
        <v>67856920</v>
      </c>
      <c r="F121" s="110">
        <f t="shared" si="180"/>
        <v>110732325</v>
      </c>
      <c r="G121" s="110">
        <f t="shared" si="180"/>
        <v>178589245</v>
      </c>
      <c r="H121" s="110">
        <f t="shared" si="180"/>
        <v>0</v>
      </c>
      <c r="I121" s="110">
        <f t="shared" si="180"/>
        <v>0</v>
      </c>
      <c r="J121" s="110">
        <f t="shared" si="180"/>
        <v>0</v>
      </c>
      <c r="K121" s="110">
        <f t="shared" si="180"/>
        <v>0</v>
      </c>
      <c r="L121" s="110">
        <f t="shared" si="180"/>
        <v>0</v>
      </c>
      <c r="M121" s="110">
        <f t="shared" si="180"/>
        <v>0</v>
      </c>
      <c r="N121" s="110">
        <f t="shared" si="180"/>
        <v>0</v>
      </c>
      <c r="O121" s="110">
        <f t="shared" si="180"/>
        <v>0</v>
      </c>
      <c r="P121" s="110">
        <f t="shared" si="180"/>
        <v>0</v>
      </c>
      <c r="Q121" s="110">
        <f t="shared" si="180"/>
        <v>0</v>
      </c>
      <c r="R121" s="110">
        <f t="shared" si="180"/>
        <v>0</v>
      </c>
      <c r="S121" s="110">
        <f t="shared" si="180"/>
        <v>0</v>
      </c>
      <c r="T121" s="110">
        <f t="shared" si="180"/>
        <v>0</v>
      </c>
      <c r="U121" s="110">
        <f t="shared" si="180"/>
        <v>0</v>
      </c>
      <c r="V121" s="110">
        <f t="shared" si="180"/>
        <v>0</v>
      </c>
      <c r="W121" s="110">
        <f t="shared" si="180"/>
        <v>0</v>
      </c>
      <c r="X121" s="110">
        <f t="shared" si="180"/>
        <v>0</v>
      </c>
      <c r="Y121" s="110">
        <f t="shared" si="180"/>
        <v>67856920</v>
      </c>
      <c r="Z121" s="110">
        <f t="shared" si="180"/>
        <v>110732325</v>
      </c>
      <c r="AA121" s="128">
        <f t="shared" si="180"/>
        <v>178589245</v>
      </c>
    </row>
    <row r="122" spans="1:30" s="56" customFormat="1" ht="36" customHeight="1" thickBot="1" x14ac:dyDescent="0.3">
      <c r="A122" s="149" t="s">
        <v>106</v>
      </c>
      <c r="B122" s="150"/>
      <c r="C122" s="111">
        <f>C123</f>
        <v>0</v>
      </c>
      <c r="D122" s="111">
        <f t="shared" si="180"/>
        <v>0</v>
      </c>
      <c r="E122" s="111">
        <f t="shared" si="180"/>
        <v>67856920</v>
      </c>
      <c r="F122" s="111">
        <f t="shared" si="180"/>
        <v>110732325</v>
      </c>
      <c r="G122" s="111">
        <f t="shared" si="180"/>
        <v>178589245</v>
      </c>
      <c r="H122" s="111">
        <f t="shared" si="180"/>
        <v>0</v>
      </c>
      <c r="I122" s="111">
        <f t="shared" si="180"/>
        <v>0</v>
      </c>
      <c r="J122" s="111">
        <f t="shared" si="180"/>
        <v>0</v>
      </c>
      <c r="K122" s="111">
        <f t="shared" si="180"/>
        <v>0</v>
      </c>
      <c r="L122" s="111">
        <f t="shared" si="180"/>
        <v>0</v>
      </c>
      <c r="M122" s="111">
        <f t="shared" si="180"/>
        <v>0</v>
      </c>
      <c r="N122" s="111">
        <f t="shared" si="180"/>
        <v>0</v>
      </c>
      <c r="O122" s="111">
        <f t="shared" si="180"/>
        <v>0</v>
      </c>
      <c r="P122" s="111">
        <f t="shared" si="180"/>
        <v>0</v>
      </c>
      <c r="Q122" s="111">
        <f t="shared" si="180"/>
        <v>0</v>
      </c>
      <c r="R122" s="111">
        <f t="shared" si="180"/>
        <v>0</v>
      </c>
      <c r="S122" s="111">
        <f t="shared" si="180"/>
        <v>0</v>
      </c>
      <c r="T122" s="111">
        <f t="shared" si="180"/>
        <v>0</v>
      </c>
      <c r="U122" s="111">
        <f t="shared" si="180"/>
        <v>0</v>
      </c>
      <c r="V122" s="111">
        <f t="shared" si="180"/>
        <v>0</v>
      </c>
      <c r="W122" s="111">
        <f t="shared" si="180"/>
        <v>0</v>
      </c>
      <c r="X122" s="111">
        <f t="shared" si="180"/>
        <v>0</v>
      </c>
      <c r="Y122" s="111">
        <f t="shared" si="180"/>
        <v>67856920</v>
      </c>
      <c r="Z122" s="111">
        <f t="shared" si="180"/>
        <v>110732325</v>
      </c>
      <c r="AA122" s="112">
        <f t="shared" si="180"/>
        <v>178589245</v>
      </c>
    </row>
    <row r="123" spans="1:30" s="56" customFormat="1" ht="33" customHeight="1" x14ac:dyDescent="0.25">
      <c r="A123" s="139" t="s">
        <v>107</v>
      </c>
      <c r="B123" s="140"/>
      <c r="C123" s="44">
        <f>SUM(C124:C125)</f>
        <v>0</v>
      </c>
      <c r="D123" s="44">
        <f t="shared" ref="D123:AA123" si="181">SUM(D124:D125)</f>
        <v>0</v>
      </c>
      <c r="E123" s="44">
        <f t="shared" si="181"/>
        <v>67856920</v>
      </c>
      <c r="F123" s="44">
        <f t="shared" si="181"/>
        <v>110732325</v>
      </c>
      <c r="G123" s="44">
        <f t="shared" si="181"/>
        <v>178589245</v>
      </c>
      <c r="H123" s="44">
        <f t="shared" si="181"/>
        <v>0</v>
      </c>
      <c r="I123" s="44">
        <f t="shared" si="181"/>
        <v>0</v>
      </c>
      <c r="J123" s="44">
        <f t="shared" si="181"/>
        <v>0</v>
      </c>
      <c r="K123" s="44">
        <f t="shared" si="181"/>
        <v>0</v>
      </c>
      <c r="L123" s="44">
        <f t="shared" si="181"/>
        <v>0</v>
      </c>
      <c r="M123" s="44">
        <f t="shared" si="181"/>
        <v>0</v>
      </c>
      <c r="N123" s="44">
        <f t="shared" si="181"/>
        <v>0</v>
      </c>
      <c r="O123" s="44">
        <f t="shared" si="181"/>
        <v>0</v>
      </c>
      <c r="P123" s="44">
        <f t="shared" si="181"/>
        <v>0</v>
      </c>
      <c r="Q123" s="44">
        <f t="shared" si="181"/>
        <v>0</v>
      </c>
      <c r="R123" s="44">
        <f t="shared" si="181"/>
        <v>0</v>
      </c>
      <c r="S123" s="44">
        <f t="shared" si="181"/>
        <v>0</v>
      </c>
      <c r="T123" s="44">
        <f t="shared" si="181"/>
        <v>0</v>
      </c>
      <c r="U123" s="44">
        <f t="shared" si="181"/>
        <v>0</v>
      </c>
      <c r="V123" s="44">
        <f t="shared" si="181"/>
        <v>0</v>
      </c>
      <c r="W123" s="44">
        <f t="shared" si="181"/>
        <v>0</v>
      </c>
      <c r="X123" s="44">
        <f t="shared" si="181"/>
        <v>0</v>
      </c>
      <c r="Y123" s="44">
        <f t="shared" si="181"/>
        <v>67856920</v>
      </c>
      <c r="Z123" s="44">
        <f t="shared" si="181"/>
        <v>110732325</v>
      </c>
      <c r="AA123" s="45">
        <f t="shared" si="181"/>
        <v>178589245</v>
      </c>
    </row>
    <row r="124" spans="1:30" s="57" customFormat="1" ht="57" customHeight="1" x14ac:dyDescent="0.35">
      <c r="A124" s="88" t="s">
        <v>25</v>
      </c>
      <c r="B124" s="89" t="s">
        <v>108</v>
      </c>
      <c r="C124" s="70">
        <v>0</v>
      </c>
      <c r="D124" s="70">
        <v>0</v>
      </c>
      <c r="E124" s="70">
        <f>'[1] PROPOSTA - 1ª VAERSÃO IGEPREV'!$J$19+'[1] PROPOSTA - 1ª VAERSÃO IGEPREV'!$J$24+'[1] PROPOSTA - 1ª VAERSÃO IGEPREV'!$J$25+'[1] PROPOSTA - 1ª VAERSÃO IGEPREV'!$J$26</f>
        <v>64987508</v>
      </c>
      <c r="F124" s="70">
        <f>'[1] PROPOSTA - 1ª VAERSÃO IGEPREV'!$K$19+'[1] PROPOSTA - 1ª VAERSÃO IGEPREV'!$K$24+'[1] PROPOSTA - 1ª VAERSÃO IGEPREV'!$K$27</f>
        <v>107862913</v>
      </c>
      <c r="G124" s="69">
        <f t="shared" ref="G124" si="182">SUM(C124:F124)</f>
        <v>172850421</v>
      </c>
      <c r="H124" s="70">
        <v>0</v>
      </c>
      <c r="I124" s="70"/>
      <c r="J124" s="70">
        <v>0</v>
      </c>
      <c r="K124" s="70">
        <v>0</v>
      </c>
      <c r="L124" s="70">
        <v>0</v>
      </c>
      <c r="M124" s="69">
        <f>SUM(H124:L124)</f>
        <v>0</v>
      </c>
      <c r="N124" s="70">
        <v>0</v>
      </c>
      <c r="O124" s="70">
        <v>0</v>
      </c>
      <c r="P124" s="70">
        <v>0</v>
      </c>
      <c r="Q124" s="69">
        <f>SUM(O124:O124)</f>
        <v>0</v>
      </c>
      <c r="R124" s="70">
        <v>0</v>
      </c>
      <c r="S124" s="50">
        <f t="shared" ref="S124:S125" si="183">R124</f>
        <v>0</v>
      </c>
      <c r="T124" s="50">
        <f t="shared" ref="T124:T125" si="184">C124+H124</f>
        <v>0</v>
      </c>
      <c r="U124" s="50">
        <f t="shared" ref="U124:U125" si="185">I124+N124+R124</f>
        <v>0</v>
      </c>
      <c r="V124" s="50">
        <f t="shared" ref="V124:V125" si="186">J124</f>
        <v>0</v>
      </c>
      <c r="W124" s="50">
        <f t="shared" ref="W124:W125" si="187">D124+K124+O124</f>
        <v>0</v>
      </c>
      <c r="X124" s="50">
        <f t="shared" ref="X124:X125" si="188">L124+P124</f>
        <v>0</v>
      </c>
      <c r="Y124" s="50">
        <f t="shared" ref="Y124:Y125" si="189">E124</f>
        <v>64987508</v>
      </c>
      <c r="Z124" s="50">
        <f t="shared" ref="Z124:Z125" si="190">F124</f>
        <v>107862913</v>
      </c>
      <c r="AA124" s="51">
        <f t="shared" ref="AA124:AA125" si="191">SUM(T124:Z124)</f>
        <v>172850421</v>
      </c>
      <c r="AB124" s="52"/>
    </row>
    <row r="125" spans="1:30" s="57" customFormat="1" ht="45" customHeight="1" thickBot="1" x14ac:dyDescent="0.4">
      <c r="A125" s="94" t="s">
        <v>29</v>
      </c>
      <c r="B125" s="95" t="s">
        <v>109</v>
      </c>
      <c r="C125" s="96">
        <v>0</v>
      </c>
      <c r="D125" s="96">
        <v>0</v>
      </c>
      <c r="E125" s="96">
        <f>'[1] PROPOSTA - 1ª VAERSÃO IGEPREV'!$J$31</f>
        <v>2869412</v>
      </c>
      <c r="F125" s="96">
        <f>'[1] PROPOSTA - 1ª VAERSÃO IGEPREV'!$K$31</f>
        <v>2869412</v>
      </c>
      <c r="G125" s="97">
        <f t="shared" ref="G125" si="192">SUM(C125:F125)</f>
        <v>5738824</v>
      </c>
      <c r="H125" s="96">
        <v>0</v>
      </c>
      <c r="I125" s="96"/>
      <c r="J125" s="96">
        <v>0</v>
      </c>
      <c r="K125" s="96">
        <v>0</v>
      </c>
      <c r="L125" s="96">
        <v>0</v>
      </c>
      <c r="M125" s="97">
        <f>SUM(H125:L125)</f>
        <v>0</v>
      </c>
      <c r="N125" s="96">
        <v>0</v>
      </c>
      <c r="O125" s="96">
        <v>0</v>
      </c>
      <c r="P125" s="96">
        <v>0</v>
      </c>
      <c r="Q125" s="97">
        <f>SUM(O125:O125)</f>
        <v>0</v>
      </c>
      <c r="R125" s="96">
        <v>0</v>
      </c>
      <c r="S125" s="97">
        <f t="shared" si="183"/>
        <v>0</v>
      </c>
      <c r="T125" s="98">
        <f t="shared" si="184"/>
        <v>0</v>
      </c>
      <c r="U125" s="98">
        <f t="shared" si="185"/>
        <v>0</v>
      </c>
      <c r="V125" s="98">
        <f t="shared" si="186"/>
        <v>0</v>
      </c>
      <c r="W125" s="98">
        <f t="shared" si="187"/>
        <v>0</v>
      </c>
      <c r="X125" s="98">
        <f t="shared" si="188"/>
        <v>0</v>
      </c>
      <c r="Y125" s="98">
        <f t="shared" si="189"/>
        <v>2869412</v>
      </c>
      <c r="Z125" s="98">
        <f t="shared" si="190"/>
        <v>2869412</v>
      </c>
      <c r="AA125" s="100">
        <f t="shared" si="191"/>
        <v>5738824</v>
      </c>
      <c r="AB125" s="52"/>
    </row>
    <row r="126" spans="1:30" s="32" customFormat="1" ht="6.75" customHeight="1" thickTop="1" thickBot="1" x14ac:dyDescent="0.4">
      <c r="A126" s="26"/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30"/>
      <c r="AC126" s="31"/>
      <c r="AD126" s="31"/>
    </row>
    <row r="127" spans="1:30" s="104" customFormat="1" ht="39" customHeight="1" thickTop="1" thickBot="1" x14ac:dyDescent="0.3">
      <c r="A127" s="141" t="s">
        <v>110</v>
      </c>
      <c r="B127" s="142"/>
      <c r="C127" s="101">
        <f>SUM(C128:C130)</f>
        <v>905235061</v>
      </c>
      <c r="D127" s="101">
        <f t="shared" ref="D127:AA127" si="193">SUM(D128:D130)</f>
        <v>4254000</v>
      </c>
      <c r="E127" s="101">
        <f t="shared" si="193"/>
        <v>67856920</v>
      </c>
      <c r="F127" s="101">
        <f t="shared" si="193"/>
        <v>110732325</v>
      </c>
      <c r="G127" s="101">
        <f t="shared" si="193"/>
        <v>1088078306</v>
      </c>
      <c r="H127" s="101">
        <f t="shared" si="193"/>
        <v>93340464</v>
      </c>
      <c r="I127" s="101">
        <f t="shared" ref="I127" si="194">SUM(I128:I130)</f>
        <v>2810588</v>
      </c>
      <c r="J127" s="101">
        <f t="shared" si="193"/>
        <v>70000</v>
      </c>
      <c r="K127" s="101">
        <f t="shared" si="193"/>
        <v>7475350</v>
      </c>
      <c r="L127" s="101">
        <f t="shared" si="193"/>
        <v>147901997</v>
      </c>
      <c r="M127" s="101">
        <f t="shared" si="193"/>
        <v>251598399</v>
      </c>
      <c r="N127" s="101">
        <f t="shared" si="193"/>
        <v>6568739</v>
      </c>
      <c r="O127" s="101">
        <f t="shared" si="193"/>
        <v>300000</v>
      </c>
      <c r="P127" s="101">
        <f t="shared" si="193"/>
        <v>842419</v>
      </c>
      <c r="Q127" s="101">
        <f t="shared" si="193"/>
        <v>7711158</v>
      </c>
      <c r="R127" s="101">
        <f t="shared" si="193"/>
        <v>620673</v>
      </c>
      <c r="S127" s="101">
        <f t="shared" si="193"/>
        <v>620673</v>
      </c>
      <c r="T127" s="101">
        <f t="shared" si="193"/>
        <v>998575525</v>
      </c>
      <c r="U127" s="101">
        <f t="shared" si="193"/>
        <v>10000000</v>
      </c>
      <c r="V127" s="101">
        <f t="shared" si="193"/>
        <v>70000</v>
      </c>
      <c r="W127" s="101">
        <f t="shared" si="193"/>
        <v>12029350</v>
      </c>
      <c r="X127" s="101">
        <f t="shared" si="193"/>
        <v>148744416</v>
      </c>
      <c r="Y127" s="101">
        <f t="shared" si="193"/>
        <v>67856920</v>
      </c>
      <c r="Z127" s="101">
        <f t="shared" si="193"/>
        <v>110732325</v>
      </c>
      <c r="AA127" s="102">
        <f t="shared" si="193"/>
        <v>1348008536</v>
      </c>
      <c r="AB127" s="103"/>
    </row>
    <row r="128" spans="1:30" s="104" customFormat="1" ht="24" customHeight="1" x14ac:dyDescent="0.25">
      <c r="A128" s="143" t="s">
        <v>20</v>
      </c>
      <c r="B128" s="144"/>
      <c r="C128" s="105">
        <f>C117</f>
        <v>643497552</v>
      </c>
      <c r="D128" s="105">
        <f t="shared" ref="D128:AA129" si="195">D117</f>
        <v>2150000</v>
      </c>
      <c r="E128" s="105">
        <f t="shared" si="195"/>
        <v>0</v>
      </c>
      <c r="F128" s="105">
        <f t="shared" si="195"/>
        <v>0</v>
      </c>
      <c r="G128" s="105">
        <f t="shared" si="195"/>
        <v>645647552</v>
      </c>
      <c r="H128" s="105">
        <f t="shared" si="195"/>
        <v>65504459</v>
      </c>
      <c r="I128" s="105">
        <f t="shared" ref="I128" si="196">I117</f>
        <v>2515620</v>
      </c>
      <c r="J128" s="105">
        <f t="shared" si="195"/>
        <v>0</v>
      </c>
      <c r="K128" s="105">
        <f t="shared" si="195"/>
        <v>898504</v>
      </c>
      <c r="L128" s="105">
        <f t="shared" si="195"/>
        <v>105671604</v>
      </c>
      <c r="M128" s="105">
        <f t="shared" si="195"/>
        <v>174590187</v>
      </c>
      <c r="N128" s="105">
        <f t="shared" si="195"/>
        <v>5348739</v>
      </c>
      <c r="O128" s="105">
        <f t="shared" si="195"/>
        <v>300000</v>
      </c>
      <c r="P128" s="105">
        <f t="shared" si="195"/>
        <v>213371</v>
      </c>
      <c r="Q128" s="105">
        <f t="shared" si="195"/>
        <v>5862110</v>
      </c>
      <c r="R128" s="105">
        <f t="shared" si="195"/>
        <v>620673</v>
      </c>
      <c r="S128" s="105">
        <f t="shared" si="195"/>
        <v>620673</v>
      </c>
      <c r="T128" s="105">
        <f t="shared" si="195"/>
        <v>709002011</v>
      </c>
      <c r="U128" s="105">
        <f t="shared" si="195"/>
        <v>8485032</v>
      </c>
      <c r="V128" s="105">
        <f t="shared" si="195"/>
        <v>0</v>
      </c>
      <c r="W128" s="105">
        <f t="shared" si="195"/>
        <v>3348504</v>
      </c>
      <c r="X128" s="105">
        <f t="shared" si="195"/>
        <v>105884975</v>
      </c>
      <c r="Y128" s="105">
        <f t="shared" si="195"/>
        <v>0</v>
      </c>
      <c r="Z128" s="105">
        <f t="shared" si="195"/>
        <v>0</v>
      </c>
      <c r="AA128" s="127">
        <f t="shared" si="195"/>
        <v>826720522</v>
      </c>
      <c r="AB128" s="103"/>
    </row>
    <row r="129" spans="1:30" s="104" customFormat="1" ht="24" customHeight="1" x14ac:dyDescent="0.25">
      <c r="A129" s="145" t="s">
        <v>21</v>
      </c>
      <c r="B129" s="146"/>
      <c r="C129" s="106">
        <f>C118</f>
        <v>87796905</v>
      </c>
      <c r="D129" s="106">
        <f t="shared" si="195"/>
        <v>400000</v>
      </c>
      <c r="E129" s="106">
        <f t="shared" si="195"/>
        <v>0</v>
      </c>
      <c r="F129" s="106">
        <f t="shared" si="195"/>
        <v>0</v>
      </c>
      <c r="G129" s="106">
        <f t="shared" si="195"/>
        <v>88196905</v>
      </c>
      <c r="H129" s="106">
        <f t="shared" si="195"/>
        <v>6504880</v>
      </c>
      <c r="I129" s="106">
        <f t="shared" ref="I129" si="197">I118</f>
        <v>0</v>
      </c>
      <c r="J129" s="106">
        <f t="shared" si="195"/>
        <v>0</v>
      </c>
      <c r="K129" s="106">
        <f t="shared" si="195"/>
        <v>100000</v>
      </c>
      <c r="L129" s="106">
        <f t="shared" si="195"/>
        <v>12660970</v>
      </c>
      <c r="M129" s="106">
        <f t="shared" si="195"/>
        <v>19265850</v>
      </c>
      <c r="N129" s="106">
        <f t="shared" si="195"/>
        <v>610000</v>
      </c>
      <c r="O129" s="106">
        <f t="shared" si="195"/>
        <v>0</v>
      </c>
      <c r="P129" s="106">
        <f t="shared" si="195"/>
        <v>0</v>
      </c>
      <c r="Q129" s="106">
        <f t="shared" si="195"/>
        <v>610000</v>
      </c>
      <c r="R129" s="106">
        <f t="shared" si="195"/>
        <v>0</v>
      </c>
      <c r="S129" s="106">
        <f t="shared" si="195"/>
        <v>0</v>
      </c>
      <c r="T129" s="106">
        <f t="shared" si="195"/>
        <v>94301785</v>
      </c>
      <c r="U129" s="106">
        <f t="shared" si="195"/>
        <v>610000</v>
      </c>
      <c r="V129" s="106">
        <f t="shared" si="195"/>
        <v>0</v>
      </c>
      <c r="W129" s="106">
        <f t="shared" si="195"/>
        <v>500000</v>
      </c>
      <c r="X129" s="106">
        <f t="shared" si="195"/>
        <v>12660970</v>
      </c>
      <c r="Y129" s="106">
        <f t="shared" si="195"/>
        <v>0</v>
      </c>
      <c r="Z129" s="106">
        <f t="shared" si="195"/>
        <v>0</v>
      </c>
      <c r="AA129" s="107">
        <f t="shared" si="195"/>
        <v>108072755</v>
      </c>
      <c r="AB129" s="103"/>
    </row>
    <row r="130" spans="1:30" s="104" customFormat="1" ht="24" customHeight="1" thickBot="1" x14ac:dyDescent="0.3">
      <c r="A130" s="147" t="s">
        <v>22</v>
      </c>
      <c r="B130" s="148"/>
      <c r="C130" s="108">
        <f>C119+C121</f>
        <v>173940604</v>
      </c>
      <c r="D130" s="108">
        <f t="shared" ref="D130:AA130" si="198">D119+D121</f>
        <v>1704000</v>
      </c>
      <c r="E130" s="108">
        <f t="shared" si="198"/>
        <v>67856920</v>
      </c>
      <c r="F130" s="108">
        <f t="shared" si="198"/>
        <v>110732325</v>
      </c>
      <c r="G130" s="108">
        <f t="shared" si="198"/>
        <v>354233849</v>
      </c>
      <c r="H130" s="108">
        <f t="shared" si="198"/>
        <v>21331125</v>
      </c>
      <c r="I130" s="108">
        <f t="shared" ref="I130" si="199">I119+I121</f>
        <v>294968</v>
      </c>
      <c r="J130" s="108">
        <f t="shared" si="198"/>
        <v>70000</v>
      </c>
      <c r="K130" s="108">
        <f t="shared" si="198"/>
        <v>6476846</v>
      </c>
      <c r="L130" s="108">
        <f t="shared" si="198"/>
        <v>29569423</v>
      </c>
      <c r="M130" s="108">
        <f t="shared" si="198"/>
        <v>57742362</v>
      </c>
      <c r="N130" s="108">
        <f t="shared" si="198"/>
        <v>610000</v>
      </c>
      <c r="O130" s="108">
        <f t="shared" si="198"/>
        <v>0</v>
      </c>
      <c r="P130" s="108">
        <f t="shared" si="198"/>
        <v>629048</v>
      </c>
      <c r="Q130" s="108">
        <f t="shared" si="198"/>
        <v>1239048</v>
      </c>
      <c r="R130" s="108">
        <f t="shared" si="198"/>
        <v>0</v>
      </c>
      <c r="S130" s="108">
        <f t="shared" si="198"/>
        <v>0</v>
      </c>
      <c r="T130" s="108">
        <f t="shared" si="198"/>
        <v>195271729</v>
      </c>
      <c r="U130" s="108">
        <f t="shared" si="198"/>
        <v>904968</v>
      </c>
      <c r="V130" s="108">
        <f t="shared" si="198"/>
        <v>70000</v>
      </c>
      <c r="W130" s="108">
        <f t="shared" si="198"/>
        <v>8180846</v>
      </c>
      <c r="X130" s="108">
        <f t="shared" si="198"/>
        <v>30198471</v>
      </c>
      <c r="Y130" s="108">
        <f t="shared" si="198"/>
        <v>67856920</v>
      </c>
      <c r="Z130" s="108">
        <f t="shared" si="198"/>
        <v>110732325</v>
      </c>
      <c r="AA130" s="109">
        <f t="shared" si="198"/>
        <v>413215259</v>
      </c>
      <c r="AB130" s="103"/>
      <c r="AC130" s="113"/>
    </row>
    <row r="131" spans="1:30" s="117" customFormat="1" ht="18" customHeight="1" thickTop="1" x14ac:dyDescent="0.35">
      <c r="A131" s="114" t="s">
        <v>112</v>
      </c>
      <c r="B131" s="115"/>
      <c r="C131" s="116"/>
      <c r="D131" s="52"/>
    </row>
    <row r="132" spans="1:30" s="120" customFormat="1" ht="12" customHeight="1" x14ac:dyDescent="0.25">
      <c r="A132" s="118" t="s">
        <v>111</v>
      </c>
      <c r="B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30" s="18" customFormat="1" x14ac:dyDescent="0.35">
      <c r="A133" s="121"/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C133"/>
      <c r="AD133"/>
    </row>
    <row r="134" spans="1:30" s="18" customFormat="1" x14ac:dyDescent="0.35">
      <c r="A134" s="121"/>
      <c r="B134" s="122"/>
      <c r="C134" s="123"/>
      <c r="D134" s="123"/>
      <c r="E134" s="123"/>
      <c r="F134" s="123"/>
      <c r="G134" s="124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6"/>
      <c r="AC134"/>
      <c r="AD134"/>
    </row>
    <row r="135" spans="1:30" s="18" customFormat="1" x14ac:dyDescent="0.35">
      <c r="A135" s="121"/>
      <c r="B135" s="122"/>
      <c r="C135" s="123"/>
      <c r="D135" s="123"/>
      <c r="E135" s="123"/>
      <c r="F135" s="123"/>
      <c r="G135" s="124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6"/>
      <c r="AC135"/>
      <c r="AD135"/>
    </row>
    <row r="136" spans="1:30" s="32" customFormat="1" ht="9" customHeight="1" x14ac:dyDescent="0.35">
      <c r="A136" s="26"/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30"/>
      <c r="AC136" s="31"/>
      <c r="AD136" s="31"/>
    </row>
    <row r="142" spans="1:30" s="18" customFormat="1" x14ac:dyDescent="0.35">
      <c r="A142" s="121"/>
      <c r="B142" s="122"/>
      <c r="C142" s="123"/>
      <c r="D142" s="123"/>
      <c r="E142" s="123"/>
      <c r="F142" s="123"/>
      <c r="G142" s="124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6"/>
      <c r="AC142"/>
      <c r="AD142"/>
    </row>
    <row r="143" spans="1:30" s="18" customFormat="1" x14ac:dyDescent="0.35">
      <c r="A143" s="121"/>
      <c r="B143" s="122"/>
      <c r="C143" s="123"/>
      <c r="D143" s="123"/>
      <c r="E143" s="123"/>
      <c r="F143" s="123"/>
      <c r="G143" s="124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6"/>
      <c r="AC143"/>
      <c r="AD143"/>
    </row>
    <row r="144" spans="1:30" s="18" customFormat="1" x14ac:dyDescent="0.35">
      <c r="A144" s="121"/>
      <c r="B144" s="122"/>
      <c r="C144" s="123"/>
      <c r="D144" s="123"/>
      <c r="E144" s="123"/>
      <c r="F144" s="123"/>
      <c r="G144" s="124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6"/>
      <c r="AC144"/>
      <c r="AD144"/>
    </row>
  </sheetData>
  <mergeCells count="50">
    <mergeCell ref="A3:AA3"/>
    <mergeCell ref="A4:AA4"/>
    <mergeCell ref="A5:AA5"/>
    <mergeCell ref="A8:A10"/>
    <mergeCell ref="B8:B10"/>
    <mergeCell ref="C8:AA8"/>
    <mergeCell ref="C9:G9"/>
    <mergeCell ref="H9:M9"/>
    <mergeCell ref="R9:S9"/>
    <mergeCell ref="A31:B31"/>
    <mergeCell ref="T9:AA9"/>
    <mergeCell ref="A12:B12"/>
    <mergeCell ref="A13:B13"/>
    <mergeCell ref="A14:B14"/>
    <mergeCell ref="A15:B15"/>
    <mergeCell ref="A16:B16"/>
    <mergeCell ref="A17:B17"/>
    <mergeCell ref="A18:B18"/>
    <mergeCell ref="A20:B20"/>
    <mergeCell ref="A30:B30"/>
    <mergeCell ref="N9:Q9"/>
    <mergeCell ref="A77:B77"/>
    <mergeCell ref="A38:B38"/>
    <mergeCell ref="A39:B39"/>
    <mergeCell ref="A41:B41"/>
    <mergeCell ref="A48:B48"/>
    <mergeCell ref="A49:B49"/>
    <mergeCell ref="A50:B50"/>
    <mergeCell ref="A58:B58"/>
    <mergeCell ref="A61:B61"/>
    <mergeCell ref="A67:B67"/>
    <mergeCell ref="A74:B74"/>
    <mergeCell ref="A75:B75"/>
    <mergeCell ref="A122:B122"/>
    <mergeCell ref="A83:B83"/>
    <mergeCell ref="A88:B88"/>
    <mergeCell ref="A89:B89"/>
    <mergeCell ref="A91:B91"/>
    <mergeCell ref="A100:B100"/>
    <mergeCell ref="A108:B108"/>
    <mergeCell ref="A116:B116"/>
    <mergeCell ref="A117:B117"/>
    <mergeCell ref="A118:B118"/>
    <mergeCell ref="A119:B119"/>
    <mergeCell ref="A121:B121"/>
    <mergeCell ref="A123:B123"/>
    <mergeCell ref="A127:B127"/>
    <mergeCell ref="A128:B128"/>
    <mergeCell ref="A129:B129"/>
    <mergeCell ref="A130:B130"/>
  </mergeCells>
  <printOptions horizontalCentered="1"/>
  <pageMargins left="7.874015748031496E-2" right="7.874015748031496E-2" top="0.27559055118110237" bottom="0.31496062992125984" header="0.11811023622047245" footer="0.19685039370078741"/>
  <pageSetup paperSize="9" scale="47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12</xdr:col>
                <xdr:colOff>485775</xdr:colOff>
                <xdr:row>0</xdr:row>
                <xdr:rowOff>0</xdr:rowOff>
              </from>
              <to>
                <xdr:col>13</xdr:col>
                <xdr:colOff>171450</xdr:colOff>
                <xdr:row>2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 2019 </vt:lpstr>
      <vt:lpstr>'PROPOSTA 2019 '!Area_de_impressao</vt:lpstr>
      <vt:lpstr>'PROPOSTA 2019 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2018-11-06T19:19:28Z</cp:lastPrinted>
  <dcterms:created xsi:type="dcterms:W3CDTF">2018-10-09T14:07:51Z</dcterms:created>
  <dcterms:modified xsi:type="dcterms:W3CDTF">2018-11-07T12:51:31Z</dcterms:modified>
</cp:coreProperties>
</file>