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INGRID\VALORES REPASSADOS AO INSS E A PREVIDENCIA - ANEXO CNJ\PUBLICADOS 2021\"/>
    </mc:Choice>
  </mc:AlternateContent>
  <bookViews>
    <workbookView xWindow="0" yWindow="0" windowWidth="28800" windowHeight="12345"/>
  </bookViews>
  <sheets>
    <sheet name="Planilha1" sheetId="1" r:id="rId1"/>
  </sheets>
  <definedNames>
    <definedName name="_xlnm.Print_Titles" localSheetId="0">Planilha1!$17:$17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F46" i="1"/>
  <c r="C32" i="1"/>
  <c r="B32" i="1"/>
  <c r="C27" i="1"/>
  <c r="B27" i="1"/>
  <c r="F41" i="1"/>
  <c r="G27" i="1"/>
  <c r="F27" i="1"/>
  <c r="F40" i="1" l="1"/>
  <c r="G26" i="1"/>
  <c r="G25" i="1"/>
  <c r="F26" i="1"/>
  <c r="C26" i="1"/>
  <c r="B26" i="1"/>
  <c r="C25" i="1" l="1"/>
  <c r="B25" i="1"/>
  <c r="F39" i="1" l="1"/>
  <c r="F25" i="1"/>
  <c r="F38" i="1" l="1"/>
  <c r="G24" i="1"/>
  <c r="F24" i="1"/>
  <c r="C24" i="1"/>
  <c r="B24" i="1"/>
  <c r="F37" i="1" l="1"/>
  <c r="G23" i="1"/>
  <c r="F23" i="1"/>
  <c r="C23" i="1" l="1"/>
  <c r="B23" i="1"/>
  <c r="F36" i="1" l="1"/>
  <c r="G22" i="1"/>
  <c r="F22" i="1"/>
  <c r="B22" i="1"/>
  <c r="C22" i="1"/>
  <c r="C21" i="1" l="1"/>
  <c r="B21" i="1"/>
  <c r="F35" i="1"/>
  <c r="F34" i="1"/>
  <c r="G21" i="1"/>
  <c r="F21" i="1"/>
  <c r="G19" i="1" l="1"/>
  <c r="G20" i="1"/>
  <c r="F20" i="1"/>
  <c r="C20" i="1"/>
  <c r="B20" i="1"/>
  <c r="C19" i="1" l="1"/>
  <c r="B19" i="1"/>
  <c r="F33" i="1" l="1"/>
  <c r="F19" i="1"/>
</calcChain>
</file>

<file path=xl/sharedStrings.xml><?xml version="1.0" encoding="utf-8"?>
<sst xmlns="http://schemas.openxmlformats.org/spreadsheetml/2006/main" count="65" uniqueCount="35">
  <si>
    <t>PODER JUDICIÁRIO</t>
  </si>
  <si>
    <t>TRIBUNAL DE JUSTIÇA DO ESTADO DO PARÁ</t>
  </si>
  <si>
    <t>SECRETARIA DE PLANEJAMENTO, COORDENAÇÃO E FINANÇAS</t>
  </si>
  <si>
    <t>DEPARTAMENTO FINANCEIRO</t>
  </si>
  <si>
    <r>
      <rPr>
        <sz val="12"/>
        <color theme="1"/>
        <rFont val="Calibri"/>
        <family val="2"/>
        <scheme val="minor"/>
      </rPr>
      <t>Sigla:</t>
    </r>
    <r>
      <rPr>
        <b/>
        <sz val="12"/>
        <color theme="1"/>
        <rFont val="Calibri"/>
        <family val="2"/>
        <scheme val="minor"/>
      </rPr>
      <t xml:space="preserve"> TJPA</t>
    </r>
  </si>
  <si>
    <r>
      <rPr>
        <sz val="12"/>
        <color theme="1"/>
        <rFont val="Calibri"/>
        <family val="2"/>
        <scheme val="minor"/>
      </rPr>
      <t>Órgão:</t>
    </r>
    <r>
      <rPr>
        <b/>
        <sz val="12"/>
        <color theme="1"/>
        <rFont val="Calibri"/>
        <family val="2"/>
        <scheme val="minor"/>
      </rPr>
      <t xml:space="preserve"> Tribunal de Justiça do Estado do Pará</t>
    </r>
  </si>
  <si>
    <r>
      <rPr>
        <sz val="12"/>
        <color theme="1"/>
        <rFont val="Calibri"/>
        <family val="2"/>
        <scheme val="minor"/>
      </rPr>
      <t>Responsável pela Informação:</t>
    </r>
    <r>
      <rPr>
        <b/>
        <sz val="12"/>
        <color theme="1"/>
        <rFont val="Calibri"/>
        <family val="2"/>
        <scheme val="minor"/>
      </rPr>
      <t xml:space="preserve"> Departamento Financeiro</t>
    </r>
  </si>
  <si>
    <t>I- VALORES REPASSADOS AO INSS</t>
  </si>
  <si>
    <t>Janeiro</t>
  </si>
  <si>
    <t>Fevereiro</t>
  </si>
  <si>
    <t>Março</t>
  </si>
  <si>
    <t>Abril</t>
  </si>
  <si>
    <t>Maio</t>
  </si>
  <si>
    <t>Junho</t>
  </si>
  <si>
    <t>Total</t>
  </si>
  <si>
    <t>1. Servidor Ativo</t>
  </si>
  <si>
    <t>2. Servidores Inativos e Pensionistas</t>
  </si>
  <si>
    <t>Julho</t>
  </si>
  <si>
    <t xml:space="preserve"> </t>
  </si>
  <si>
    <t>Agosto</t>
  </si>
  <si>
    <t>Setembro</t>
  </si>
  <si>
    <t>Outubro</t>
  </si>
  <si>
    <t>Novembro</t>
  </si>
  <si>
    <t>Dezembro</t>
  </si>
  <si>
    <t>13º Salário</t>
  </si>
  <si>
    <t>Segurado (R$)</t>
  </si>
  <si>
    <t>Patronal (R$)</t>
  </si>
  <si>
    <t>Mês</t>
  </si>
  <si>
    <t>II- VALORES REPASSADOS AO FUNDO DE PREVIDÊNCIA</t>
  </si>
  <si>
    <r>
      <t>Obs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.  Lei  Complementar  nº  128,  de  13  de  janeiro  de  2020,  de acordo  com  a  nova  redação  do  artigo  84  LC  nº  39/2002, aumentou a alíquota de contribuição dos servidores ativos, inativos e pensionistas à razão de 14% (quartoze por cento) a partir do mês de Abril/2020.</t>
    </r>
  </si>
  <si>
    <r>
      <rPr>
        <sz val="12"/>
        <color theme="1"/>
        <rFont val="Calibri"/>
        <family val="2"/>
        <scheme val="minor"/>
      </rPr>
      <t>Autoridade Máxima:</t>
    </r>
    <r>
      <rPr>
        <b/>
        <sz val="12"/>
        <color theme="1"/>
        <rFont val="Calibri"/>
        <family val="2"/>
        <scheme val="minor"/>
      </rPr>
      <t xml:space="preserve"> Desª. Célia Regina de Lima Pinheiro</t>
    </r>
  </si>
  <si>
    <t>Ano: 2021</t>
  </si>
  <si>
    <t>Obs. Em 2021 os valores referentes ao Segurado dos Inativos e Pensionistas são somente informativos, já que não são repassado pelo TJE/PA, pois os mesmos ficam retidos no FUNPREV (Fundo Previdenciário do Estado do Pará).</t>
  </si>
  <si>
    <r>
      <t xml:space="preserve">Mês de Referência: </t>
    </r>
    <r>
      <rPr>
        <b/>
        <sz val="12"/>
        <color theme="1"/>
        <rFont val="Calibri"/>
        <family val="2"/>
        <scheme val="minor"/>
      </rPr>
      <t>Setembro/2021</t>
    </r>
  </si>
  <si>
    <r>
      <t>Data da Publicação:</t>
    </r>
    <r>
      <rPr>
        <b/>
        <sz val="12"/>
        <color theme="1"/>
        <rFont val="Calibri"/>
        <family val="2"/>
        <scheme val="minor"/>
      </rPr>
      <t xml:space="preserve"> 15/10/2021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</si>
</sst>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3" fontId="0" fillId="0" borderId="0" xfId="1" applyFont="1" applyAlignment="1">
      <alignment horizontal="center"/>
    </xf>
    <xf numFmtId="43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3" fontId="0" fillId="0" borderId="0" xfId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justify" vertical="top" wrapText="1"/>
    </xf>
    <xf numFmtId="0" fontId="6" fillId="3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441464</xdr:colOff>
      <xdr:row>0</xdr:row>
      <xdr:rowOff>111401</xdr:rowOff>
    </xdr:from>
    <xdr:to>
      <xdr:col>4</xdr:col>
      <xdr:colOff>126125</xdr:colOff>
      <xdr:row>2</xdr:row>
      <xdr:rowOff>36858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2414" y="111401"/>
          <a:ext cx="341886" cy="3255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abSelected="1" topLeftCell="A19" zoomScaleNormal="100" zoomScaleSheetLayoutView="115" workbookViewId="0">
      <selection activeCell="G47" sqref="G47"/>
    </sheetView>
  </sheetViews>
  <sheetFormatPr defaultRowHeight="15" x14ac:dyDescent="0.25"/>
  <cols>
    <col min="1" max="1" width="14.85546875" customWidth="1"/>
    <col min="2" max="2" width="20.28515625" customWidth="1"/>
    <col min="3" max="3" width="21.7109375" bestFit="1" customWidth="1"/>
    <col min="4" max="4" width="9.85546875" customWidth="1"/>
    <col min="5" max="5" width="20.5703125" customWidth="1"/>
    <col min="6" max="6" width="21.7109375" bestFit="1" customWidth="1"/>
    <col min="7" max="7" width="23.140625" bestFit="1" customWidth="1"/>
    <col min="10" max="10" width="14.28515625" bestFit="1" customWidth="1"/>
    <col min="12" max="12" width="13.28515625" bestFit="1" customWidth="1"/>
  </cols>
  <sheetData>
    <row r="1" spans="1:8" ht="15.75" x14ac:dyDescent="0.25">
      <c r="A1" s="6"/>
      <c r="B1" s="6"/>
      <c r="C1" s="6"/>
    </row>
    <row r="2" spans="1:8" ht="15.75" x14ac:dyDescent="0.25">
      <c r="A2" s="6"/>
      <c r="B2" s="6"/>
      <c r="C2" s="6"/>
    </row>
    <row r="3" spans="1:8" ht="15.75" customHeight="1" x14ac:dyDescent="0.25">
      <c r="A3" s="15" t="s">
        <v>0</v>
      </c>
      <c r="B3" s="15"/>
      <c r="C3" s="15"/>
      <c r="D3" s="15"/>
      <c r="E3" s="15"/>
      <c r="F3" s="15"/>
      <c r="G3" s="15"/>
    </row>
    <row r="4" spans="1:8" ht="15.75" customHeight="1" x14ac:dyDescent="0.25">
      <c r="A4" s="14" t="s">
        <v>1</v>
      </c>
      <c r="B4" s="14"/>
      <c r="C4" s="14"/>
      <c r="D4" s="14"/>
      <c r="E4" s="14"/>
      <c r="F4" s="14"/>
      <c r="G4" s="14"/>
    </row>
    <row r="5" spans="1:8" ht="15.75" customHeight="1" x14ac:dyDescent="0.25">
      <c r="A5" s="14" t="s">
        <v>2</v>
      </c>
      <c r="B5" s="14"/>
      <c r="C5" s="14"/>
      <c r="D5" s="14"/>
      <c r="E5" s="14"/>
      <c r="F5" s="14"/>
      <c r="G5" s="14"/>
    </row>
    <row r="6" spans="1:8" ht="15.75" customHeight="1" x14ac:dyDescent="0.25">
      <c r="A6" s="14" t="s">
        <v>3</v>
      </c>
      <c r="B6" s="14"/>
      <c r="C6" s="14"/>
      <c r="D6" s="14"/>
      <c r="E6" s="14"/>
      <c r="F6" s="14"/>
      <c r="G6" s="14"/>
    </row>
    <row r="7" spans="1:8" ht="15.75" x14ac:dyDescent="0.25">
      <c r="A7" s="6"/>
      <c r="B7" s="6"/>
      <c r="C7" s="6"/>
    </row>
    <row r="8" spans="1:8" ht="15.75" x14ac:dyDescent="0.25">
      <c r="A8" s="1" t="s">
        <v>4</v>
      </c>
      <c r="B8" s="5"/>
      <c r="C8" s="5"/>
    </row>
    <row r="9" spans="1:8" ht="15.75" x14ac:dyDescent="0.25">
      <c r="A9" s="1" t="s">
        <v>5</v>
      </c>
      <c r="B9" s="5"/>
      <c r="C9" s="5"/>
    </row>
    <row r="10" spans="1:8" ht="15.75" x14ac:dyDescent="0.25">
      <c r="A10" s="1" t="s">
        <v>30</v>
      </c>
      <c r="B10" s="1"/>
      <c r="C10" s="5"/>
    </row>
    <row r="11" spans="1:8" ht="15.75" x14ac:dyDescent="0.25">
      <c r="A11" s="1" t="s">
        <v>6</v>
      </c>
      <c r="B11" s="5"/>
      <c r="C11" s="5"/>
    </row>
    <row r="12" spans="1:8" ht="15.75" x14ac:dyDescent="0.25">
      <c r="A12" s="2" t="s">
        <v>33</v>
      </c>
      <c r="B12" s="5"/>
      <c r="C12" s="5"/>
    </row>
    <row r="13" spans="1:8" ht="15.75" x14ac:dyDescent="0.25">
      <c r="A13" s="2" t="s">
        <v>34</v>
      </c>
      <c r="B13" s="5"/>
      <c r="C13" s="5"/>
    </row>
    <row r="14" spans="1:8" ht="18.75" x14ac:dyDescent="0.3">
      <c r="A14" s="16" t="s">
        <v>31</v>
      </c>
      <c r="B14" s="16"/>
      <c r="C14" s="16"/>
      <c r="D14" s="16"/>
      <c r="E14" s="16"/>
      <c r="F14" s="16"/>
      <c r="G14" s="16"/>
    </row>
    <row r="15" spans="1:8" ht="15.75" x14ac:dyDescent="0.25">
      <c r="A15" s="5"/>
      <c r="B15" s="5"/>
      <c r="C15" s="5"/>
      <c r="D15" s="5"/>
      <c r="E15" s="5"/>
      <c r="F15" s="5"/>
      <c r="G15" s="5"/>
    </row>
    <row r="16" spans="1:8" ht="18.75" x14ac:dyDescent="0.3">
      <c r="A16" s="19" t="s">
        <v>7</v>
      </c>
      <c r="B16" s="19"/>
      <c r="C16" s="19"/>
      <c r="D16" s="7"/>
      <c r="E16" s="20" t="s">
        <v>28</v>
      </c>
      <c r="F16" s="20"/>
      <c r="G16" s="20"/>
      <c r="H16" t="s">
        <v>18</v>
      </c>
    </row>
    <row r="17" spans="1:12" ht="18.75" customHeight="1" x14ac:dyDescent="0.3">
      <c r="A17" s="21" t="s">
        <v>27</v>
      </c>
      <c r="B17" s="22" t="s">
        <v>25</v>
      </c>
      <c r="C17" s="22" t="s">
        <v>26</v>
      </c>
      <c r="D17" s="7"/>
      <c r="E17" s="10" t="s">
        <v>27</v>
      </c>
      <c r="F17" s="12" t="s">
        <v>25</v>
      </c>
      <c r="G17" s="12" t="s">
        <v>26</v>
      </c>
      <c r="L17" s="3"/>
    </row>
    <row r="18" spans="1:12" ht="18.75" customHeight="1" x14ac:dyDescent="0.3">
      <c r="A18" s="21"/>
      <c r="B18" s="22"/>
      <c r="C18" s="22"/>
      <c r="D18" s="7"/>
      <c r="E18" s="18" t="s">
        <v>15</v>
      </c>
      <c r="F18" s="18"/>
      <c r="G18" s="18"/>
      <c r="L18" s="3"/>
    </row>
    <row r="19" spans="1:12" ht="18.75" x14ac:dyDescent="0.3">
      <c r="A19" s="8" t="s">
        <v>8</v>
      </c>
      <c r="B19" s="9">
        <f>483213.51+12807.81</f>
        <v>496021.32</v>
      </c>
      <c r="C19" s="9">
        <f>1459572.87+23286.96</f>
        <v>1482859.83</v>
      </c>
      <c r="D19" s="7"/>
      <c r="E19" s="8" t="s">
        <v>8</v>
      </c>
      <c r="F19" s="9">
        <f>5967447.71+810110.32</f>
        <v>6777558.0300000003</v>
      </c>
      <c r="G19" s="9">
        <f>9803660.76+810110.32</f>
        <v>10613771.08</v>
      </c>
      <c r="L19" s="3"/>
    </row>
    <row r="20" spans="1:12" ht="18.75" x14ac:dyDescent="0.3">
      <c r="A20" s="8" t="s">
        <v>9</v>
      </c>
      <c r="B20" s="9">
        <f>469518.73+26010.2</f>
        <v>495528.93</v>
      </c>
      <c r="C20" s="9">
        <f>1368071.17+47291.38</f>
        <v>1415362.5499999998</v>
      </c>
      <c r="D20" s="7"/>
      <c r="E20" s="8" t="s">
        <v>9</v>
      </c>
      <c r="F20" s="9">
        <f>5946245.99+856840.4</f>
        <v>6803086.3900000006</v>
      </c>
      <c r="G20" s="9">
        <f>9768829.41+856840.4</f>
        <v>10625669.810000001</v>
      </c>
      <c r="L20" s="3"/>
    </row>
    <row r="21" spans="1:12" ht="18.75" x14ac:dyDescent="0.3">
      <c r="A21" s="8" t="s">
        <v>10</v>
      </c>
      <c r="B21" s="9">
        <f>460379.42+20243.01</f>
        <v>480622.43</v>
      </c>
      <c r="C21" s="9">
        <f>1343051.28+36805.54</f>
        <v>1379856.82</v>
      </c>
      <c r="D21" s="7"/>
      <c r="E21" s="8" t="s">
        <v>10</v>
      </c>
      <c r="F21" s="9">
        <f>5939302.63+864410.22</f>
        <v>6803712.8499999996</v>
      </c>
      <c r="G21" s="9">
        <f>9757422.5+864410.22</f>
        <v>10621832.720000001</v>
      </c>
      <c r="L21" s="4"/>
    </row>
    <row r="22" spans="1:12" ht="18.75" x14ac:dyDescent="0.3">
      <c r="A22" s="8" t="s">
        <v>11</v>
      </c>
      <c r="B22" s="9">
        <f>461277.21+11162.58</f>
        <v>472439.79000000004</v>
      </c>
      <c r="C22" s="9">
        <f>1348298.63+20295.62</f>
        <v>1368594.25</v>
      </c>
      <c r="D22" s="7"/>
      <c r="E22" s="8" t="s">
        <v>11</v>
      </c>
      <c r="F22" s="9">
        <f>5918438.47+861984.29</f>
        <v>6780422.7599999998</v>
      </c>
      <c r="G22" s="9">
        <f>9723145.66+861984.29</f>
        <v>10585129.949999999</v>
      </c>
    </row>
    <row r="23" spans="1:12" ht="18.75" x14ac:dyDescent="0.3">
      <c r="A23" s="8" t="s">
        <v>12</v>
      </c>
      <c r="B23" s="9">
        <f>460114.16+13340.15</f>
        <v>473454.31</v>
      </c>
      <c r="C23" s="9">
        <f>1345974.9+24254.91</f>
        <v>1370229.8099999998</v>
      </c>
      <c r="D23" s="7"/>
      <c r="E23" s="8" t="s">
        <v>12</v>
      </c>
      <c r="F23" s="9">
        <f>5910174.57+860049.28</f>
        <v>6770223.8500000006</v>
      </c>
      <c r="G23" s="9">
        <f>9709568.31+860049.28</f>
        <v>10569617.59</v>
      </c>
    </row>
    <row r="24" spans="1:12" ht="18.75" x14ac:dyDescent="0.3">
      <c r="A24" s="8" t="s">
        <v>13</v>
      </c>
      <c r="B24" s="9">
        <f>463081.48+16343.79</f>
        <v>479425.26999999996</v>
      </c>
      <c r="C24" s="9">
        <f>1372373.78+29773.37</f>
        <v>1402147.1500000001</v>
      </c>
      <c r="D24" s="7"/>
      <c r="E24" s="8" t="s">
        <v>13</v>
      </c>
      <c r="F24" s="9">
        <f>5928917.08+859034.07</f>
        <v>6787951.1500000004</v>
      </c>
      <c r="G24" s="9">
        <f>9740344.83+859034.07</f>
        <v>10599378.9</v>
      </c>
    </row>
    <row r="25" spans="1:12" ht="18.75" x14ac:dyDescent="0.3">
      <c r="A25" s="8" t="s">
        <v>17</v>
      </c>
      <c r="B25" s="9">
        <f>468291.32+16550.9</f>
        <v>484842.22000000003</v>
      </c>
      <c r="C25" s="9">
        <f>1345315.63+30092.79</f>
        <v>1375408.42</v>
      </c>
      <c r="D25" s="7"/>
      <c r="E25" s="8" t="s">
        <v>17</v>
      </c>
      <c r="F25" s="9">
        <f>5912473.5+885913.73</f>
        <v>6798387.2300000004</v>
      </c>
      <c r="G25" s="9">
        <f>9713314.89+885913.73</f>
        <v>10599228.620000001</v>
      </c>
      <c r="J25" s="13"/>
    </row>
    <row r="26" spans="1:12" ht="18.75" x14ac:dyDescent="0.3">
      <c r="A26" s="8" t="s">
        <v>19</v>
      </c>
      <c r="B26" s="9">
        <f>471963.26+15719.33</f>
        <v>487682.59</v>
      </c>
      <c r="C26" s="9">
        <f>1381852.82+28793.42</f>
        <v>1410646.24</v>
      </c>
      <c r="D26" s="7"/>
      <c r="E26" s="8" t="s">
        <v>19</v>
      </c>
      <c r="F26" s="9">
        <f>5919252.74+906032.51</f>
        <v>6825285.25</v>
      </c>
      <c r="G26" s="9">
        <f>9724483.18+906032.51</f>
        <v>10630515.689999999</v>
      </c>
    </row>
    <row r="27" spans="1:12" ht="18.75" x14ac:dyDescent="0.3">
      <c r="A27" s="8" t="s">
        <v>20</v>
      </c>
      <c r="B27" s="9">
        <f>468228.81+15927.46</f>
        <v>484156.27</v>
      </c>
      <c r="C27" s="9">
        <f>1374217.11+28959.07</f>
        <v>1403176.1800000002</v>
      </c>
      <c r="D27" s="7"/>
      <c r="E27" s="8" t="s">
        <v>20</v>
      </c>
      <c r="F27" s="9">
        <f>5925930.08+901914.08</f>
        <v>6827844.1600000001</v>
      </c>
      <c r="G27" s="9">
        <f>9735450.47+901914.08</f>
        <v>10637364.550000001</v>
      </c>
    </row>
    <row r="28" spans="1:12" ht="18.75" hidden="1" x14ac:dyDescent="0.3">
      <c r="A28" s="8" t="s">
        <v>21</v>
      </c>
      <c r="B28" s="9"/>
      <c r="C28" s="9"/>
      <c r="D28" s="7"/>
      <c r="E28" s="8" t="s">
        <v>21</v>
      </c>
      <c r="F28" s="9"/>
      <c r="G28" s="9"/>
    </row>
    <row r="29" spans="1:12" ht="18.75" hidden="1" x14ac:dyDescent="0.3">
      <c r="A29" s="8" t="s">
        <v>22</v>
      </c>
      <c r="B29" s="9"/>
      <c r="C29" s="9"/>
      <c r="D29" s="7"/>
      <c r="E29" s="8" t="s">
        <v>22</v>
      </c>
      <c r="F29" s="9"/>
      <c r="G29" s="9"/>
    </row>
    <row r="30" spans="1:12" ht="18.75" hidden="1" x14ac:dyDescent="0.3">
      <c r="A30" s="8" t="s">
        <v>23</v>
      </c>
      <c r="B30" s="9"/>
      <c r="C30" s="9"/>
      <c r="D30" s="7"/>
      <c r="E30" s="8" t="s">
        <v>23</v>
      </c>
      <c r="F30" s="9"/>
      <c r="G30" s="9"/>
    </row>
    <row r="31" spans="1:12" ht="18.75" hidden="1" x14ac:dyDescent="0.3">
      <c r="A31" s="8" t="s">
        <v>24</v>
      </c>
      <c r="B31" s="9"/>
      <c r="C31" s="9"/>
      <c r="D31" s="7"/>
      <c r="E31" s="8" t="s">
        <v>24</v>
      </c>
      <c r="F31" s="9"/>
      <c r="G31" s="9"/>
    </row>
    <row r="32" spans="1:12" ht="20.25" customHeight="1" x14ac:dyDescent="0.3">
      <c r="A32" s="10" t="s">
        <v>14</v>
      </c>
      <c r="B32" s="11">
        <f>SUM(B19:B31)</f>
        <v>4354173.13</v>
      </c>
      <c r="C32" s="11">
        <f>SUM(C19:C31)</f>
        <v>12608281.25</v>
      </c>
      <c r="D32" s="7"/>
      <c r="E32" s="18" t="s">
        <v>16</v>
      </c>
      <c r="F32" s="18"/>
      <c r="G32" s="18"/>
    </row>
    <row r="33" spans="1:10" ht="18.75" x14ac:dyDescent="0.3">
      <c r="A33" s="7"/>
      <c r="B33" s="7"/>
      <c r="C33" s="7"/>
      <c r="D33" s="7"/>
      <c r="E33" s="8" t="s">
        <v>8</v>
      </c>
      <c r="F33" s="9">
        <f>942116.37+269404.67</f>
        <v>1211521.04</v>
      </c>
      <c r="G33" s="9">
        <v>1547762.15</v>
      </c>
      <c r="J33" s="13"/>
    </row>
    <row r="34" spans="1:10" ht="18.75" x14ac:dyDescent="0.3">
      <c r="A34" s="7"/>
      <c r="B34" s="7"/>
      <c r="C34" s="7"/>
      <c r="D34" s="7"/>
      <c r="E34" s="8" t="s">
        <v>9</v>
      </c>
      <c r="F34" s="9">
        <f>933317.24+260406.8</f>
        <v>1193724.04</v>
      </c>
      <c r="G34" s="9">
        <v>1533306.44</v>
      </c>
    </row>
    <row r="35" spans="1:10" ht="18.75" x14ac:dyDescent="0.3">
      <c r="A35" s="7"/>
      <c r="B35" s="7"/>
      <c r="C35" s="7"/>
      <c r="D35" s="7"/>
      <c r="E35" s="8" t="s">
        <v>10</v>
      </c>
      <c r="F35" s="9">
        <f>932455.39+275959.73</f>
        <v>1208415.1200000001</v>
      </c>
      <c r="G35" s="9">
        <v>1531890.71</v>
      </c>
    </row>
    <row r="36" spans="1:10" ht="18.75" x14ac:dyDescent="0.3">
      <c r="A36" s="7"/>
      <c r="B36" s="7"/>
      <c r="C36" s="7"/>
      <c r="D36" s="7"/>
      <c r="E36" s="8" t="s">
        <v>11</v>
      </c>
      <c r="F36" s="9">
        <f>926333.15+256314.45</f>
        <v>1182647.6000000001</v>
      </c>
      <c r="G36" s="9">
        <v>1521833.03</v>
      </c>
    </row>
    <row r="37" spans="1:10" ht="18.75" x14ac:dyDescent="0.3">
      <c r="A37" s="7"/>
      <c r="B37" s="7"/>
      <c r="C37" s="7"/>
      <c r="D37" s="7"/>
      <c r="E37" s="8" t="s">
        <v>12</v>
      </c>
      <c r="F37" s="9">
        <f>924314.36+251571.59</f>
        <v>1175885.95</v>
      </c>
      <c r="G37" s="9">
        <v>1518516.45</v>
      </c>
    </row>
    <row r="38" spans="1:10" ht="18.75" x14ac:dyDescent="0.3">
      <c r="A38" s="7"/>
      <c r="B38" s="7"/>
      <c r="C38" s="7"/>
      <c r="D38" s="7"/>
      <c r="E38" s="8" t="s">
        <v>13</v>
      </c>
      <c r="F38" s="9">
        <f>920409.69+251076.29</f>
        <v>1171485.98</v>
      </c>
      <c r="G38" s="9">
        <v>1512099.39</v>
      </c>
    </row>
    <row r="39" spans="1:10" ht="18.75" x14ac:dyDescent="0.3">
      <c r="A39" s="7"/>
      <c r="B39" s="7"/>
      <c r="C39" s="7"/>
      <c r="D39" s="7"/>
      <c r="E39" s="8" t="s">
        <v>17</v>
      </c>
      <c r="F39" s="9">
        <f>929517.54+257805.35</f>
        <v>1187322.8900000001</v>
      </c>
      <c r="G39" s="9">
        <v>1527062.28</v>
      </c>
    </row>
    <row r="40" spans="1:10" ht="18.75" x14ac:dyDescent="0.3">
      <c r="A40" s="7"/>
      <c r="B40" s="7"/>
      <c r="C40" s="7"/>
      <c r="D40" s="7"/>
      <c r="E40" s="8" t="s">
        <v>19</v>
      </c>
      <c r="F40" s="9">
        <f>929806.96+274041.01</f>
        <v>1203847.97</v>
      </c>
      <c r="G40" s="9">
        <v>1527537.75</v>
      </c>
    </row>
    <row r="41" spans="1:10" ht="18.75" x14ac:dyDescent="0.3">
      <c r="A41" s="7"/>
      <c r="B41" s="7"/>
      <c r="C41" s="7"/>
      <c r="D41" s="7"/>
      <c r="E41" s="8" t="s">
        <v>20</v>
      </c>
      <c r="F41" s="9">
        <f>931774.75+264270.17</f>
        <v>1196044.92</v>
      </c>
      <c r="G41" s="9">
        <v>1527537.75</v>
      </c>
    </row>
    <row r="42" spans="1:10" ht="18.75" hidden="1" x14ac:dyDescent="0.3">
      <c r="A42" s="7"/>
      <c r="B42" s="7"/>
      <c r="C42" s="7"/>
      <c r="D42" s="7"/>
      <c r="E42" s="8" t="s">
        <v>21</v>
      </c>
      <c r="F42" s="9"/>
      <c r="G42" s="9"/>
    </row>
    <row r="43" spans="1:10" ht="18.75" hidden="1" x14ac:dyDescent="0.3">
      <c r="A43" s="7"/>
      <c r="B43" s="7"/>
      <c r="C43" s="7"/>
      <c r="D43" s="7"/>
      <c r="E43" s="8" t="s">
        <v>22</v>
      </c>
      <c r="F43" s="9"/>
      <c r="G43" s="9"/>
    </row>
    <row r="44" spans="1:10" ht="18.75" hidden="1" x14ac:dyDescent="0.3">
      <c r="A44" s="7"/>
      <c r="B44" s="7"/>
      <c r="C44" s="7"/>
      <c r="D44" s="7"/>
      <c r="E44" s="8" t="s">
        <v>23</v>
      </c>
      <c r="F44" s="9"/>
      <c r="G44" s="9"/>
    </row>
    <row r="45" spans="1:10" ht="18.75" hidden="1" x14ac:dyDescent="0.3">
      <c r="A45" s="7"/>
      <c r="B45" s="7"/>
      <c r="C45" s="7"/>
      <c r="D45" s="7"/>
      <c r="E45" s="8" t="s">
        <v>24</v>
      </c>
      <c r="F45" s="9"/>
      <c r="G45" s="9"/>
    </row>
    <row r="46" spans="1:10" ht="18.75" x14ac:dyDescent="0.3">
      <c r="A46" s="7"/>
      <c r="B46" s="7"/>
      <c r="C46" s="7"/>
      <c r="D46" s="7"/>
      <c r="E46" s="10" t="s">
        <v>14</v>
      </c>
      <c r="F46" s="11">
        <f>SUM(F19:F45)</f>
        <v>71905367.180000007</v>
      </c>
      <c r="G46" s="11">
        <f>SUM(G19:G45)</f>
        <v>109230054.86</v>
      </c>
    </row>
    <row r="47" spans="1:10" ht="18.75" customHeight="1" x14ac:dyDescent="0.25"/>
    <row r="48" spans="1:10" ht="51" customHeight="1" x14ac:dyDescent="0.25">
      <c r="E48" s="17" t="s">
        <v>32</v>
      </c>
      <c r="F48" s="17"/>
      <c r="G48" s="17"/>
    </row>
    <row r="49" spans="1:7" ht="59.25" customHeight="1" x14ac:dyDescent="0.25">
      <c r="E49" s="17" t="s">
        <v>29</v>
      </c>
      <c r="F49" s="17"/>
      <c r="G49" s="17"/>
    </row>
    <row r="50" spans="1:7" ht="18.75" customHeight="1" x14ac:dyDescent="0.25"/>
    <row r="51" spans="1:7" ht="18.75" customHeight="1" x14ac:dyDescent="0.25"/>
    <row r="52" spans="1:7" ht="18.75" customHeight="1" x14ac:dyDescent="0.25"/>
    <row r="53" spans="1:7" ht="18.75" customHeight="1" x14ac:dyDescent="0.25"/>
    <row r="54" spans="1:7" ht="18.75" customHeight="1" x14ac:dyDescent="0.25"/>
    <row r="55" spans="1:7" ht="18.75" customHeight="1" x14ac:dyDescent="0.25"/>
    <row r="56" spans="1:7" ht="18.75" customHeight="1" x14ac:dyDescent="0.25"/>
    <row r="57" spans="1:7" ht="18.75" customHeight="1" x14ac:dyDescent="0.25"/>
    <row r="58" spans="1:7" ht="18.75" customHeight="1" x14ac:dyDescent="0.25"/>
    <row r="59" spans="1:7" ht="18.75" customHeight="1" x14ac:dyDescent="0.25"/>
    <row r="60" spans="1:7" ht="18.75" customHeight="1" x14ac:dyDescent="0.25"/>
    <row r="62" spans="1:7" ht="18" customHeight="1" x14ac:dyDescent="0.25"/>
    <row r="63" spans="1:7" ht="18" customHeight="1" x14ac:dyDescent="0.25"/>
    <row r="64" spans="1:7" ht="15.75" x14ac:dyDescent="0.25">
      <c r="A64" s="6"/>
      <c r="B64" s="6"/>
      <c r="C64" s="6"/>
    </row>
  </sheetData>
  <mergeCells count="14">
    <mergeCell ref="E49:G49"/>
    <mergeCell ref="E48:G48"/>
    <mergeCell ref="E32:G32"/>
    <mergeCell ref="E18:G18"/>
    <mergeCell ref="A16:C16"/>
    <mergeCell ref="E16:G16"/>
    <mergeCell ref="A17:A18"/>
    <mergeCell ref="B17:B18"/>
    <mergeCell ref="C17:C18"/>
    <mergeCell ref="A6:G6"/>
    <mergeCell ref="A5:G5"/>
    <mergeCell ref="A4:G4"/>
    <mergeCell ref="A3:G3"/>
    <mergeCell ref="A14:G14"/>
  </mergeCells>
  <printOptions horizontalCentered="1"/>
  <pageMargins left="0.47" right="0.42" top="0.62" bottom="0.62" header="0.31496062992125984" footer="0.27559055118110237"/>
  <pageSetup paperSize="9" scale="66" fitToHeight="0" orientation="portrait" horizontalDpi="4294967294" verticalDpi="4294967294" r:id="rId1"/>
  <rowBreaks count="1" manualBreakCount="1">
    <brk id="5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Planilha1!Titulos_de_impressao</vt:lpstr>
    </vt:vector>
  </TitlesOfParts>
  <Company>Tribunal de Justiça do Estado do Pará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INGRID DA SILVA ALENCAR</cp:lastModifiedBy>
  <cp:lastPrinted>2021-10-15T12:56:19Z</cp:lastPrinted>
  <dcterms:created xsi:type="dcterms:W3CDTF">2019-07-15T13:40:47Z</dcterms:created>
  <dcterms:modified xsi:type="dcterms:W3CDTF">2021-10-15T12:59:12Z</dcterms:modified>
</cp:coreProperties>
</file>